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2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3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4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5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6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7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8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drawings/drawing9.xml" ContentType="application/vnd.openxmlformats-officedocument.drawing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drawings/drawing10.xml" ContentType="application/vnd.openxmlformats-officedocument.drawing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11.xml" ContentType="application/vnd.openxmlformats-officedocument.drawing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drawings/drawing12.xml" ContentType="application/vnd.openxmlformats-officedocument.drawing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drawings/drawing13.xml" ContentType="application/vnd.openxmlformats-officedocument.drawing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11808" windowWidth="10116" windowHeight="4872" firstSheet="6" activeTab="13"/>
  </bookViews>
  <sheets>
    <sheet name="graf. prikaz 2018" sheetId="1" r:id="rId1"/>
    <sheet name="siječanj 2018" sheetId="37" r:id="rId2"/>
    <sheet name="veljača 2018 " sheetId="38" r:id="rId3"/>
    <sheet name="ožujak 2018" sheetId="39" r:id="rId4"/>
    <sheet name="travanj 2018" sheetId="40" r:id="rId5"/>
    <sheet name="svibanj 2018" sheetId="41" r:id="rId6"/>
    <sheet name="lipanj 2018 " sheetId="42" r:id="rId7"/>
    <sheet name="srpanj 2018 " sheetId="43" r:id="rId8"/>
    <sheet name="kolovoz 2018" sheetId="44" r:id="rId9"/>
    <sheet name="rujan 2018" sheetId="45" r:id="rId10"/>
    <sheet name="listopad 2018" sheetId="46" r:id="rId11"/>
    <sheet name="studeni 2018" sheetId="47" r:id="rId12"/>
    <sheet name="prosinac 2018" sheetId="48" r:id="rId13"/>
    <sheet name=" 2018" sheetId="27" r:id="rId14"/>
  </sheets>
  <calcPr calcId="162913"/>
</workbook>
</file>

<file path=xl/calcChain.xml><?xml version="1.0" encoding="utf-8"?>
<calcChain xmlns="http://schemas.openxmlformats.org/spreadsheetml/2006/main">
  <c r="F25" i="37" l="1"/>
  <c r="F24" i="37"/>
  <c r="F23" i="37"/>
  <c r="F22" i="37"/>
  <c r="F21" i="37"/>
  <c r="F20" i="37"/>
  <c r="F19" i="37"/>
  <c r="F18" i="37"/>
  <c r="F17" i="37"/>
  <c r="F16" i="37"/>
  <c r="F15" i="37"/>
  <c r="F14" i="37"/>
  <c r="F13" i="37"/>
  <c r="F12" i="37"/>
  <c r="F11" i="37"/>
  <c r="F10" i="37"/>
  <c r="F9" i="37"/>
  <c r="F8" i="37"/>
  <c r="F7" i="37"/>
  <c r="F6" i="37"/>
  <c r="F51" i="37"/>
  <c r="F50" i="37"/>
  <c r="F49" i="37"/>
  <c r="F48" i="37"/>
  <c r="F47" i="37"/>
  <c r="F46" i="37"/>
  <c r="F45" i="37"/>
  <c r="F44" i="37"/>
  <c r="F43" i="37"/>
  <c r="F42" i="37"/>
  <c r="F41" i="37"/>
  <c r="F40" i="37"/>
  <c r="F39" i="37"/>
  <c r="F38" i="37"/>
  <c r="F37" i="37"/>
  <c r="F36" i="37"/>
  <c r="F35" i="37"/>
  <c r="F34" i="37"/>
  <c r="F33" i="37"/>
  <c r="F32" i="37"/>
  <c r="F74" i="37"/>
  <c r="F73" i="37"/>
  <c r="F72" i="37"/>
  <c r="F71" i="37"/>
  <c r="F70" i="37"/>
  <c r="F69" i="37"/>
  <c r="F68" i="37"/>
  <c r="F67" i="37"/>
  <c r="F66" i="37"/>
  <c r="F65" i="37"/>
  <c r="F64" i="37"/>
  <c r="F63" i="37"/>
  <c r="F62" i="37"/>
  <c r="F61" i="37"/>
  <c r="F60" i="37"/>
  <c r="F59" i="37"/>
  <c r="F58" i="37"/>
  <c r="F82" i="37"/>
  <c r="F81" i="37"/>
  <c r="F25" i="38"/>
  <c r="F24" i="38"/>
  <c r="F23" i="38"/>
  <c r="F22" i="38"/>
  <c r="F21" i="38"/>
  <c r="F20" i="38"/>
  <c r="F19" i="38"/>
  <c r="F18" i="38"/>
  <c r="F17" i="38"/>
  <c r="F16" i="38"/>
  <c r="F15" i="38"/>
  <c r="F14" i="38"/>
  <c r="F13" i="38"/>
  <c r="F12" i="38"/>
  <c r="F11" i="38"/>
  <c r="F10" i="38"/>
  <c r="F9" i="38"/>
  <c r="F8" i="38"/>
  <c r="F7" i="38"/>
  <c r="F6" i="38"/>
  <c r="F51" i="38"/>
  <c r="F50" i="38"/>
  <c r="F49" i="38"/>
  <c r="F48" i="38"/>
  <c r="F47" i="38"/>
  <c r="F46" i="38"/>
  <c r="F45" i="38"/>
  <c r="F44" i="38"/>
  <c r="F43" i="38"/>
  <c r="F42" i="38"/>
  <c r="F41" i="38"/>
  <c r="F40" i="38"/>
  <c r="F39" i="38"/>
  <c r="F38" i="38"/>
  <c r="F37" i="38"/>
  <c r="F36" i="38"/>
  <c r="F35" i="38"/>
  <c r="F34" i="38"/>
  <c r="F33" i="38"/>
  <c r="F32" i="38"/>
  <c r="F74" i="38"/>
  <c r="F73" i="38"/>
  <c r="F72" i="38"/>
  <c r="F71" i="38"/>
  <c r="F70" i="38"/>
  <c r="F69" i="38"/>
  <c r="F68" i="38"/>
  <c r="F67" i="38"/>
  <c r="F66" i="38"/>
  <c r="F65" i="38"/>
  <c r="F64" i="38"/>
  <c r="F63" i="38"/>
  <c r="F62" i="38"/>
  <c r="F61" i="38"/>
  <c r="F60" i="38"/>
  <c r="F59" i="38"/>
  <c r="F58" i="38"/>
  <c r="F82" i="38"/>
  <c r="F81" i="38"/>
  <c r="F25" i="39"/>
  <c r="F24" i="39"/>
  <c r="F23" i="39"/>
  <c r="F22" i="39"/>
  <c r="F21" i="39"/>
  <c r="F20" i="39"/>
  <c r="F19" i="39"/>
  <c r="F18" i="39"/>
  <c r="F17" i="39"/>
  <c r="F16" i="39"/>
  <c r="F15" i="39"/>
  <c r="F14" i="39"/>
  <c r="F13" i="39"/>
  <c r="F12" i="39"/>
  <c r="F11" i="39"/>
  <c r="F10" i="39"/>
  <c r="F9" i="39"/>
  <c r="F8" i="39"/>
  <c r="F7" i="39"/>
  <c r="F6" i="39"/>
  <c r="F51" i="39"/>
  <c r="F50" i="39"/>
  <c r="F49" i="39"/>
  <c r="F48" i="39"/>
  <c r="F47" i="39"/>
  <c r="F46" i="39"/>
  <c r="F45" i="39"/>
  <c r="F44" i="39"/>
  <c r="F43" i="39"/>
  <c r="F42" i="39"/>
  <c r="F41" i="39"/>
  <c r="F40" i="39"/>
  <c r="F39" i="39"/>
  <c r="F38" i="39"/>
  <c r="F37" i="39"/>
  <c r="F36" i="39"/>
  <c r="F35" i="39"/>
  <c r="F34" i="39"/>
  <c r="F33" i="39"/>
  <c r="F32" i="39"/>
  <c r="F82" i="39"/>
  <c r="F81" i="39"/>
  <c r="F74" i="39"/>
  <c r="F73" i="39"/>
  <c r="F72" i="39"/>
  <c r="F71" i="39"/>
  <c r="F70" i="39"/>
  <c r="F69" i="39"/>
  <c r="F68" i="39"/>
  <c r="F67" i="39"/>
  <c r="F66" i="39"/>
  <c r="F65" i="39"/>
  <c r="F64" i="39"/>
  <c r="F63" i="39"/>
  <c r="F62" i="39"/>
  <c r="F61" i="39"/>
  <c r="F60" i="39"/>
  <c r="F59" i="39"/>
  <c r="F58" i="39"/>
  <c r="F25" i="40"/>
  <c r="F24" i="40"/>
  <c r="F23" i="40"/>
  <c r="F22" i="40"/>
  <c r="F21" i="40"/>
  <c r="F20" i="40"/>
  <c r="F19" i="40"/>
  <c r="F18" i="40"/>
  <c r="F17" i="40"/>
  <c r="F16" i="40"/>
  <c r="F15" i="40"/>
  <c r="F14" i="40"/>
  <c r="F13" i="40"/>
  <c r="F12" i="40"/>
  <c r="F11" i="40"/>
  <c r="F10" i="40"/>
  <c r="F9" i="40"/>
  <c r="F8" i="40"/>
  <c r="F7" i="40"/>
  <c r="F6" i="40"/>
  <c r="F51" i="40"/>
  <c r="F50" i="40"/>
  <c r="F49" i="40"/>
  <c r="F48" i="40"/>
  <c r="F47" i="40"/>
  <c r="F46" i="40"/>
  <c r="F45" i="40"/>
  <c r="F44" i="40"/>
  <c r="F43" i="40"/>
  <c r="F42" i="40"/>
  <c r="F41" i="40"/>
  <c r="F40" i="40"/>
  <c r="F39" i="40"/>
  <c r="F38" i="40"/>
  <c r="F37" i="40"/>
  <c r="F36" i="40"/>
  <c r="F35" i="40"/>
  <c r="F34" i="40"/>
  <c r="F33" i="40"/>
  <c r="F32" i="40"/>
  <c r="F74" i="40"/>
  <c r="F73" i="40"/>
  <c r="F72" i="40"/>
  <c r="F71" i="40"/>
  <c r="F70" i="40"/>
  <c r="F69" i="40"/>
  <c r="F68" i="40"/>
  <c r="F67" i="40"/>
  <c r="F66" i="40"/>
  <c r="F65" i="40"/>
  <c r="F64" i="40"/>
  <c r="F63" i="40"/>
  <c r="F62" i="40"/>
  <c r="F61" i="40"/>
  <c r="F60" i="40"/>
  <c r="F59" i="40"/>
  <c r="F58" i="40"/>
  <c r="F82" i="40"/>
  <c r="F81" i="40"/>
  <c r="F25" i="41"/>
  <c r="F24" i="41"/>
  <c r="F23" i="41"/>
  <c r="F22" i="41"/>
  <c r="F21" i="41"/>
  <c r="F20" i="41"/>
  <c r="F19" i="41"/>
  <c r="F18" i="41"/>
  <c r="F17" i="41"/>
  <c r="F16" i="41"/>
  <c r="F15" i="41"/>
  <c r="F14" i="41"/>
  <c r="F13" i="41"/>
  <c r="F12" i="41"/>
  <c r="F11" i="41"/>
  <c r="F10" i="41"/>
  <c r="F9" i="41"/>
  <c r="F8" i="41"/>
  <c r="F7" i="41"/>
  <c r="F6" i="41"/>
  <c r="F51" i="41"/>
  <c r="F50" i="41"/>
  <c r="F49" i="41"/>
  <c r="F48" i="41"/>
  <c r="F47" i="41"/>
  <c r="F46" i="41"/>
  <c r="F45" i="41"/>
  <c r="F44" i="41"/>
  <c r="F43" i="41"/>
  <c r="F42" i="41"/>
  <c r="F41" i="41"/>
  <c r="F40" i="41"/>
  <c r="F39" i="41"/>
  <c r="F38" i="41"/>
  <c r="F37" i="41"/>
  <c r="F36" i="41"/>
  <c r="F35" i="41"/>
  <c r="F34" i="41"/>
  <c r="F33" i="41"/>
  <c r="F32" i="41"/>
  <c r="F74" i="41"/>
  <c r="F73" i="41"/>
  <c r="F72" i="41"/>
  <c r="F71" i="41"/>
  <c r="F70" i="41"/>
  <c r="F69" i="41"/>
  <c r="F68" i="41"/>
  <c r="F67" i="41"/>
  <c r="F66" i="41"/>
  <c r="F65" i="41"/>
  <c r="F64" i="41"/>
  <c r="F63" i="41"/>
  <c r="F62" i="41"/>
  <c r="F61" i="41"/>
  <c r="F60" i="41"/>
  <c r="F59" i="41"/>
  <c r="F58" i="41"/>
  <c r="F82" i="41"/>
  <c r="F81" i="41"/>
  <c r="F25" i="42"/>
  <c r="F24" i="42"/>
  <c r="F23" i="42"/>
  <c r="F22" i="42"/>
  <c r="F21" i="42"/>
  <c r="F20" i="42"/>
  <c r="F19" i="42"/>
  <c r="F18" i="42"/>
  <c r="F17" i="42"/>
  <c r="F16" i="42"/>
  <c r="F15" i="42"/>
  <c r="F14" i="42"/>
  <c r="F13" i="42"/>
  <c r="F12" i="42"/>
  <c r="F11" i="42"/>
  <c r="F10" i="42"/>
  <c r="F9" i="42"/>
  <c r="F8" i="42"/>
  <c r="F7" i="42"/>
  <c r="F6" i="42"/>
  <c r="F51" i="42"/>
  <c r="F50" i="42"/>
  <c r="F49" i="42"/>
  <c r="F48" i="42"/>
  <c r="F47" i="42"/>
  <c r="F46" i="42"/>
  <c r="F45" i="42"/>
  <c r="F44" i="42"/>
  <c r="F43" i="42"/>
  <c r="F42" i="42"/>
  <c r="F41" i="42"/>
  <c r="F40" i="42"/>
  <c r="F39" i="42"/>
  <c r="F38" i="42"/>
  <c r="F37" i="42"/>
  <c r="F36" i="42"/>
  <c r="F35" i="42"/>
  <c r="F34" i="42"/>
  <c r="F33" i="42"/>
  <c r="F32" i="42"/>
  <c r="F74" i="42"/>
  <c r="F73" i="42"/>
  <c r="F72" i="42"/>
  <c r="F71" i="42"/>
  <c r="F70" i="42"/>
  <c r="F69" i="42"/>
  <c r="F68" i="42"/>
  <c r="F67" i="42"/>
  <c r="F66" i="42"/>
  <c r="F65" i="42"/>
  <c r="F64" i="42"/>
  <c r="F63" i="42"/>
  <c r="F62" i="42"/>
  <c r="F61" i="42"/>
  <c r="F60" i="42"/>
  <c r="F59" i="42"/>
  <c r="F58" i="42"/>
  <c r="F82" i="42"/>
  <c r="F81" i="42"/>
  <c r="F25" i="43"/>
  <c r="F24" i="43"/>
  <c r="F23" i="43"/>
  <c r="F22" i="43"/>
  <c r="F21" i="43"/>
  <c r="F20" i="43"/>
  <c r="F19" i="43"/>
  <c r="F18" i="43"/>
  <c r="F17" i="43"/>
  <c r="F16" i="43"/>
  <c r="F15" i="43"/>
  <c r="F14" i="43"/>
  <c r="F13" i="43"/>
  <c r="F12" i="43"/>
  <c r="F11" i="43"/>
  <c r="F10" i="43"/>
  <c r="F9" i="43"/>
  <c r="F8" i="43"/>
  <c r="F7" i="43"/>
  <c r="F6" i="43"/>
  <c r="F51" i="43"/>
  <c r="F50" i="43"/>
  <c r="F49" i="43"/>
  <c r="F48" i="43"/>
  <c r="F47" i="43"/>
  <c r="F46" i="43"/>
  <c r="F45" i="43"/>
  <c r="F44" i="43"/>
  <c r="F43" i="43"/>
  <c r="F42" i="43"/>
  <c r="F41" i="43"/>
  <c r="F40" i="43"/>
  <c r="F39" i="43"/>
  <c r="F38" i="43"/>
  <c r="F37" i="43"/>
  <c r="F36" i="43"/>
  <c r="F35" i="43"/>
  <c r="F34" i="43"/>
  <c r="F33" i="43"/>
  <c r="F32" i="43"/>
  <c r="F74" i="43"/>
  <c r="F73" i="43"/>
  <c r="F72" i="43"/>
  <c r="F71" i="43"/>
  <c r="F70" i="43"/>
  <c r="F69" i="43"/>
  <c r="F68" i="43"/>
  <c r="F67" i="43"/>
  <c r="F66" i="43"/>
  <c r="F65" i="43"/>
  <c r="F64" i="43"/>
  <c r="F63" i="43"/>
  <c r="F62" i="43"/>
  <c r="F61" i="43"/>
  <c r="F60" i="43"/>
  <c r="F59" i="43"/>
  <c r="F58" i="43"/>
  <c r="F82" i="43"/>
  <c r="F81" i="43"/>
  <c r="F25" i="44"/>
  <c r="F24" i="44"/>
  <c r="F23" i="44"/>
  <c r="F22" i="44"/>
  <c r="F21" i="44"/>
  <c r="F20" i="44"/>
  <c r="F19" i="44"/>
  <c r="F18" i="44"/>
  <c r="F17" i="44"/>
  <c r="F16" i="44"/>
  <c r="F15" i="44"/>
  <c r="F14" i="44"/>
  <c r="F13" i="44"/>
  <c r="F12" i="44"/>
  <c r="F11" i="44"/>
  <c r="F10" i="44"/>
  <c r="F9" i="44"/>
  <c r="F8" i="44"/>
  <c r="F7" i="44"/>
  <c r="F6" i="44"/>
  <c r="F51" i="44"/>
  <c r="F50" i="44"/>
  <c r="F49" i="44"/>
  <c r="F48" i="44"/>
  <c r="F47" i="44"/>
  <c r="F46" i="44"/>
  <c r="F45" i="44"/>
  <c r="F44" i="44"/>
  <c r="F43" i="44"/>
  <c r="F42" i="44"/>
  <c r="F41" i="44"/>
  <c r="F40" i="44"/>
  <c r="F39" i="44"/>
  <c r="F38" i="44"/>
  <c r="F37" i="44"/>
  <c r="F36" i="44"/>
  <c r="F35" i="44"/>
  <c r="F34" i="44"/>
  <c r="F33" i="44"/>
  <c r="F32" i="44"/>
  <c r="F74" i="44"/>
  <c r="F73" i="44"/>
  <c r="F72" i="44"/>
  <c r="F71" i="44"/>
  <c r="F70" i="44"/>
  <c r="F69" i="44"/>
  <c r="F68" i="44"/>
  <c r="F67" i="44"/>
  <c r="F66" i="44"/>
  <c r="F65" i="44"/>
  <c r="F64" i="44"/>
  <c r="F63" i="44"/>
  <c r="F62" i="44"/>
  <c r="F61" i="44"/>
  <c r="F60" i="44"/>
  <c r="F59" i="44"/>
  <c r="F58" i="44"/>
  <c r="F82" i="44"/>
  <c r="F81" i="44"/>
  <c r="F25" i="45"/>
  <c r="F24" i="45"/>
  <c r="F23" i="45"/>
  <c r="F22" i="45"/>
  <c r="F21" i="45"/>
  <c r="F20" i="45"/>
  <c r="F19" i="45"/>
  <c r="F18" i="45"/>
  <c r="F17" i="45"/>
  <c r="F16" i="45"/>
  <c r="F15" i="45"/>
  <c r="F14" i="45"/>
  <c r="F13" i="45"/>
  <c r="F12" i="45"/>
  <c r="F11" i="45"/>
  <c r="F10" i="45"/>
  <c r="F9" i="45"/>
  <c r="F8" i="45"/>
  <c r="F7" i="45"/>
  <c r="F6" i="45"/>
  <c r="F51" i="45"/>
  <c r="F50" i="45"/>
  <c r="F49" i="45"/>
  <c r="F48" i="45"/>
  <c r="F47" i="45"/>
  <c r="F46" i="45"/>
  <c r="F45" i="45"/>
  <c r="F44" i="45"/>
  <c r="F43" i="45"/>
  <c r="F42" i="45"/>
  <c r="F41" i="45"/>
  <c r="F40" i="45"/>
  <c r="F39" i="45"/>
  <c r="F38" i="45"/>
  <c r="F37" i="45"/>
  <c r="F36" i="45"/>
  <c r="F35" i="45"/>
  <c r="F34" i="45"/>
  <c r="F33" i="45"/>
  <c r="F32" i="45"/>
  <c r="F74" i="45"/>
  <c r="F73" i="45"/>
  <c r="F72" i="45"/>
  <c r="F71" i="45"/>
  <c r="F70" i="45"/>
  <c r="F69" i="45"/>
  <c r="F68" i="45"/>
  <c r="F67" i="45"/>
  <c r="F66" i="45"/>
  <c r="F65" i="45"/>
  <c r="F64" i="45"/>
  <c r="F63" i="45"/>
  <c r="F62" i="45"/>
  <c r="F61" i="45"/>
  <c r="F60" i="45"/>
  <c r="F59" i="45"/>
  <c r="F58" i="45"/>
  <c r="F82" i="45"/>
  <c r="F81" i="45"/>
  <c r="F25" i="46"/>
  <c r="F24" i="46"/>
  <c r="F23" i="46"/>
  <c r="F22" i="46"/>
  <c r="F21" i="46"/>
  <c r="F20" i="46"/>
  <c r="F19" i="46"/>
  <c r="F18" i="46"/>
  <c r="F17" i="46"/>
  <c r="F16" i="46"/>
  <c r="F15" i="46"/>
  <c r="F14" i="46"/>
  <c r="F13" i="46"/>
  <c r="F12" i="46"/>
  <c r="F11" i="46"/>
  <c r="F10" i="46"/>
  <c r="F9" i="46"/>
  <c r="F8" i="46"/>
  <c r="F7" i="46"/>
  <c r="F6" i="46"/>
  <c r="F51" i="46"/>
  <c r="F50" i="46"/>
  <c r="F49" i="46"/>
  <c r="F48" i="46"/>
  <c r="F47" i="46"/>
  <c r="F46" i="46"/>
  <c r="F45" i="46"/>
  <c r="F44" i="46"/>
  <c r="F43" i="46"/>
  <c r="F42" i="46"/>
  <c r="F41" i="46"/>
  <c r="F40" i="46"/>
  <c r="F39" i="46"/>
  <c r="F38" i="46"/>
  <c r="F37" i="46"/>
  <c r="F36" i="46"/>
  <c r="F35" i="46"/>
  <c r="F34" i="46"/>
  <c r="F33" i="46"/>
  <c r="F32" i="46"/>
  <c r="F74" i="46"/>
  <c r="F73" i="46"/>
  <c r="F72" i="46"/>
  <c r="F71" i="46"/>
  <c r="F70" i="46"/>
  <c r="F69" i="46"/>
  <c r="F68" i="46"/>
  <c r="F67" i="46"/>
  <c r="F66" i="46"/>
  <c r="F65" i="46"/>
  <c r="F64" i="46"/>
  <c r="F63" i="46"/>
  <c r="F62" i="46"/>
  <c r="F61" i="46"/>
  <c r="F60" i="46"/>
  <c r="F59" i="46"/>
  <c r="F58" i="46"/>
  <c r="F82" i="46"/>
  <c r="F81" i="46"/>
  <c r="F25" i="47"/>
  <c r="F24" i="47"/>
  <c r="F23" i="47"/>
  <c r="F22" i="47"/>
  <c r="F21" i="47"/>
  <c r="F20" i="47"/>
  <c r="F19" i="47"/>
  <c r="F18" i="47"/>
  <c r="F17" i="47"/>
  <c r="F16" i="47"/>
  <c r="F15" i="47"/>
  <c r="F14" i="47"/>
  <c r="F13" i="47"/>
  <c r="F12" i="47"/>
  <c r="F11" i="47"/>
  <c r="F10" i="47"/>
  <c r="F9" i="47"/>
  <c r="F8" i="47"/>
  <c r="F7" i="47"/>
  <c r="F6" i="47"/>
  <c r="F51" i="47"/>
  <c r="F50" i="47"/>
  <c r="F49" i="47"/>
  <c r="F48" i="47"/>
  <c r="F47" i="47"/>
  <c r="F46" i="47"/>
  <c r="F45" i="47"/>
  <c r="F44" i="47"/>
  <c r="F43" i="47"/>
  <c r="F42" i="47"/>
  <c r="F41" i="47"/>
  <c r="F40" i="47"/>
  <c r="F39" i="47"/>
  <c r="F38" i="47"/>
  <c r="F37" i="47"/>
  <c r="F36" i="47"/>
  <c r="F35" i="47"/>
  <c r="F34" i="47"/>
  <c r="F33" i="47"/>
  <c r="F32" i="47"/>
  <c r="F74" i="47"/>
  <c r="F73" i="47"/>
  <c r="F72" i="47"/>
  <c r="F71" i="47"/>
  <c r="F70" i="47"/>
  <c r="F69" i="47"/>
  <c r="F68" i="47"/>
  <c r="F67" i="47"/>
  <c r="F66" i="47"/>
  <c r="F65" i="47"/>
  <c r="F64" i="47"/>
  <c r="F63" i="47"/>
  <c r="F62" i="47"/>
  <c r="F61" i="47"/>
  <c r="F60" i="47"/>
  <c r="F59" i="47"/>
  <c r="F58" i="47"/>
  <c r="F82" i="47"/>
  <c r="F81" i="47"/>
  <c r="F82" i="48"/>
  <c r="F81" i="48"/>
  <c r="F74" i="48"/>
  <c r="F73" i="48"/>
  <c r="F72" i="48"/>
  <c r="F71" i="48"/>
  <c r="F70" i="48"/>
  <c r="F69" i="48"/>
  <c r="F68" i="48"/>
  <c r="F67" i="48"/>
  <c r="F66" i="48"/>
  <c r="F65" i="48"/>
  <c r="F64" i="48"/>
  <c r="F63" i="48"/>
  <c r="F62" i="48"/>
  <c r="F61" i="48"/>
  <c r="F60" i="48"/>
  <c r="F59" i="48"/>
  <c r="F58" i="48"/>
  <c r="F51" i="48"/>
  <c r="F50" i="48"/>
  <c r="F49" i="48"/>
  <c r="F48" i="48"/>
  <c r="F47" i="48"/>
  <c r="F46" i="48"/>
  <c r="F45" i="48"/>
  <c r="F44" i="48"/>
  <c r="F43" i="48"/>
  <c r="F42" i="48"/>
  <c r="F41" i="48"/>
  <c r="F40" i="48"/>
  <c r="F39" i="48"/>
  <c r="F38" i="48"/>
  <c r="F37" i="48"/>
  <c r="F36" i="48"/>
  <c r="F35" i="48"/>
  <c r="F34" i="48"/>
  <c r="F33" i="48"/>
  <c r="F32" i="48"/>
  <c r="F25" i="48"/>
  <c r="F24" i="48"/>
  <c r="F23" i="48"/>
  <c r="F22" i="48"/>
  <c r="F21" i="48"/>
  <c r="F20" i="48"/>
  <c r="F19" i="48"/>
  <c r="F18" i="48"/>
  <c r="F17" i="48"/>
  <c r="F16" i="48"/>
  <c r="F15" i="48"/>
  <c r="F14" i="48"/>
  <c r="F13" i="48"/>
  <c r="F12" i="48"/>
  <c r="F11" i="48"/>
  <c r="F10" i="48"/>
  <c r="F9" i="48"/>
  <c r="F8" i="48"/>
  <c r="F7" i="48"/>
  <c r="F6" i="48"/>
  <c r="N24" i="27" l="1"/>
  <c r="N48" i="27" s="1"/>
  <c r="N25" i="27"/>
  <c r="N49" i="27" s="1"/>
  <c r="N26" i="27"/>
  <c r="N50" i="27" s="1"/>
  <c r="N27" i="27"/>
  <c r="N51" i="27" s="1"/>
  <c r="N28" i="27"/>
  <c r="N52" i="27" s="1"/>
  <c r="N29" i="27"/>
  <c r="N53" i="27" s="1"/>
  <c r="N30" i="27"/>
  <c r="N54" i="27" s="1"/>
  <c r="N31" i="27"/>
  <c r="N55" i="27" s="1"/>
  <c r="N32" i="27"/>
  <c r="N56" i="27" s="1"/>
  <c r="N33" i="27"/>
  <c r="N57" i="27" s="1"/>
  <c r="N34" i="27"/>
  <c r="N58" i="27" s="1"/>
  <c r="N35" i="27"/>
  <c r="N59" i="27" s="1"/>
  <c r="N36" i="27"/>
  <c r="N60" i="27" s="1"/>
  <c r="N37" i="27"/>
  <c r="N61" i="27" s="1"/>
  <c r="N38" i="27"/>
  <c r="N62" i="27" s="1"/>
  <c r="N39" i="27"/>
  <c r="N63" i="27" s="1"/>
  <c r="N40" i="27"/>
  <c r="N64" i="27" s="1"/>
  <c r="N23" i="27"/>
  <c r="N41" i="27" l="1"/>
  <c r="N65" i="27" s="1"/>
  <c r="N47" i="27"/>
  <c r="E73" i="48"/>
  <c r="E50" i="48"/>
  <c r="E24" i="48"/>
  <c r="E51" i="48" l="1"/>
  <c r="E82" i="48" s="1"/>
  <c r="N84" i="27"/>
  <c r="N7" i="27"/>
  <c r="N15" i="27" s="1"/>
  <c r="E25" i="48"/>
  <c r="E81" i="48" s="1"/>
  <c r="N83" i="27"/>
  <c r="N6" i="27"/>
  <c r="E74" i="48"/>
  <c r="N85" i="27"/>
  <c r="M24" i="27"/>
  <c r="M48" i="27" s="1"/>
  <c r="M25" i="27"/>
  <c r="M49" i="27" s="1"/>
  <c r="M26" i="27"/>
  <c r="M50" i="27" s="1"/>
  <c r="M27" i="27"/>
  <c r="M51" i="27" s="1"/>
  <c r="M28" i="27"/>
  <c r="M52" i="27" s="1"/>
  <c r="M29" i="27"/>
  <c r="M53" i="27" s="1"/>
  <c r="M30" i="27"/>
  <c r="M54" i="27" s="1"/>
  <c r="M31" i="27"/>
  <c r="M55" i="27" s="1"/>
  <c r="M32" i="27"/>
  <c r="M56" i="27" s="1"/>
  <c r="M33" i="27"/>
  <c r="M57" i="27" s="1"/>
  <c r="M34" i="27"/>
  <c r="M58" i="27" s="1"/>
  <c r="M35" i="27"/>
  <c r="M59" i="27" s="1"/>
  <c r="M36" i="27"/>
  <c r="M60" i="27" s="1"/>
  <c r="M37" i="27"/>
  <c r="M61" i="27" s="1"/>
  <c r="M38" i="27"/>
  <c r="M62" i="27" s="1"/>
  <c r="M39" i="27"/>
  <c r="M63" i="27" s="1"/>
  <c r="M40" i="27"/>
  <c r="M64" i="27" s="1"/>
  <c r="M23" i="27"/>
  <c r="M7" i="27"/>
  <c r="M15" i="27" s="1"/>
  <c r="E73" i="47"/>
  <c r="E50" i="47"/>
  <c r="E24" i="47"/>
  <c r="E25" i="47" s="1"/>
  <c r="M41" i="27" l="1"/>
  <c r="M65" i="27" s="1"/>
  <c r="M47" i="27"/>
  <c r="N8" i="27"/>
  <c r="N16" i="27" s="1"/>
  <c r="N14" i="27"/>
  <c r="E74" i="47"/>
  <c r="N73" i="27"/>
  <c r="N72" i="27"/>
  <c r="N74" i="27"/>
  <c r="E51" i="47"/>
  <c r="E82" i="47" s="1"/>
  <c r="M84" i="27"/>
  <c r="M6" i="27"/>
  <c r="M83" i="27"/>
  <c r="E81" i="47"/>
  <c r="L39" i="27"/>
  <c r="L63" i="27" s="1"/>
  <c r="L24" i="27"/>
  <c r="L48" i="27" s="1"/>
  <c r="L25" i="27"/>
  <c r="L49" i="27" s="1"/>
  <c r="L26" i="27"/>
  <c r="L50" i="27" s="1"/>
  <c r="L27" i="27"/>
  <c r="L51" i="27" s="1"/>
  <c r="L28" i="27"/>
  <c r="L52" i="27" s="1"/>
  <c r="L29" i="27"/>
  <c r="L53" i="27" s="1"/>
  <c r="L30" i="27"/>
  <c r="L54" i="27" s="1"/>
  <c r="L31" i="27"/>
  <c r="L55" i="27" s="1"/>
  <c r="L32" i="27"/>
  <c r="L56" i="27" s="1"/>
  <c r="L33" i="27"/>
  <c r="L57" i="27" s="1"/>
  <c r="L34" i="27"/>
  <c r="L58" i="27" s="1"/>
  <c r="L35" i="27"/>
  <c r="L59" i="27" s="1"/>
  <c r="L36" i="27"/>
  <c r="L60" i="27" s="1"/>
  <c r="L37" i="27"/>
  <c r="L61" i="27" s="1"/>
  <c r="L38" i="27"/>
  <c r="L62" i="27" s="1"/>
  <c r="L40" i="27"/>
  <c r="L64" i="27" s="1"/>
  <c r="L23" i="27"/>
  <c r="L47" i="27" s="1"/>
  <c r="M85" i="27" l="1"/>
  <c r="M8" i="27"/>
  <c r="M72" i="27" s="1"/>
  <c r="M14" i="27"/>
  <c r="L41" i="27"/>
  <c r="L65" i="27" s="1"/>
  <c r="N75" i="27"/>
  <c r="M74" i="27"/>
  <c r="E73" i="46"/>
  <c r="E50" i="46"/>
  <c r="E24" i="46"/>
  <c r="M73" i="27" l="1"/>
  <c r="M16" i="27"/>
  <c r="E74" i="46"/>
  <c r="L85" i="27"/>
  <c r="E25" i="46"/>
  <c r="L83" i="27"/>
  <c r="L6" i="27"/>
  <c r="L14" i="27" s="1"/>
  <c r="E51" i="46"/>
  <c r="E82" i="46" s="1"/>
  <c r="L7" i="27"/>
  <c r="L15" i="27" s="1"/>
  <c r="L84" i="27"/>
  <c r="M75" i="27"/>
  <c r="E81" i="46"/>
  <c r="K28" i="27"/>
  <c r="K52" i="27" s="1"/>
  <c r="L8" i="27" l="1"/>
  <c r="L16" i="27" s="1"/>
  <c r="K25" i="27"/>
  <c r="K49" i="27" s="1"/>
  <c r="K26" i="27"/>
  <c r="K50" i="27" s="1"/>
  <c r="K27" i="27"/>
  <c r="K51" i="27" s="1"/>
  <c r="K29" i="27"/>
  <c r="K53" i="27" s="1"/>
  <c r="K30" i="27"/>
  <c r="K54" i="27" s="1"/>
  <c r="K31" i="27"/>
  <c r="K55" i="27" s="1"/>
  <c r="K32" i="27"/>
  <c r="K56" i="27" s="1"/>
  <c r="K33" i="27"/>
  <c r="K57" i="27" s="1"/>
  <c r="K34" i="27"/>
  <c r="K58" i="27" s="1"/>
  <c r="K35" i="27"/>
  <c r="K59" i="27" s="1"/>
  <c r="K36" i="27"/>
  <c r="K60" i="27" s="1"/>
  <c r="K37" i="27"/>
  <c r="K61" i="27" s="1"/>
  <c r="K38" i="27"/>
  <c r="K62" i="27" s="1"/>
  <c r="K39" i="27"/>
  <c r="K63" i="27" s="1"/>
  <c r="K40" i="27"/>
  <c r="K64" i="27" s="1"/>
  <c r="K24" i="27"/>
  <c r="K48" i="27" s="1"/>
  <c r="K23" i="27"/>
  <c r="K41" i="27" l="1"/>
  <c r="K65" i="27" s="1"/>
  <c r="K47" i="27"/>
  <c r="L73" i="27"/>
  <c r="L72" i="27"/>
  <c r="L74" i="27"/>
  <c r="E73" i="45"/>
  <c r="E74" i="45" s="1"/>
  <c r="E50" i="45"/>
  <c r="E24" i="45"/>
  <c r="L75" i="27" l="1"/>
  <c r="E51" i="45"/>
  <c r="E82" i="45" s="1"/>
  <c r="K7" i="27"/>
  <c r="K15" i="27" s="1"/>
  <c r="K84" i="27"/>
  <c r="K85" i="27"/>
  <c r="E25" i="45"/>
  <c r="K83" i="27"/>
  <c r="K6" i="27"/>
  <c r="K14" i="27" s="1"/>
  <c r="E81" i="45"/>
  <c r="J39" i="27"/>
  <c r="J63" i="27" s="1"/>
  <c r="J27" i="27"/>
  <c r="J51" i="27" s="1"/>
  <c r="J28" i="27"/>
  <c r="J52" i="27" s="1"/>
  <c r="J29" i="27"/>
  <c r="J53" i="27" s="1"/>
  <c r="J30" i="27"/>
  <c r="J54" i="27" s="1"/>
  <c r="J31" i="27"/>
  <c r="J55" i="27" s="1"/>
  <c r="J32" i="27"/>
  <c r="J56" i="27" s="1"/>
  <c r="J33" i="27"/>
  <c r="J57" i="27" s="1"/>
  <c r="J34" i="27"/>
  <c r="J58" i="27" s="1"/>
  <c r="J35" i="27"/>
  <c r="J59" i="27" s="1"/>
  <c r="J36" i="27"/>
  <c r="J60" i="27" s="1"/>
  <c r="J37" i="27"/>
  <c r="J61" i="27" s="1"/>
  <c r="J38" i="27"/>
  <c r="J62" i="27" s="1"/>
  <c r="J40" i="27"/>
  <c r="J64" i="27" s="1"/>
  <c r="J26" i="27"/>
  <c r="J50" i="27" s="1"/>
  <c r="J25" i="27"/>
  <c r="J49" i="27" s="1"/>
  <c r="J24" i="27"/>
  <c r="J48" i="27" s="1"/>
  <c r="J23" i="27"/>
  <c r="J47" i="27" s="1"/>
  <c r="E73" i="44"/>
  <c r="E74" i="44" s="1"/>
  <c r="E50" i="44"/>
  <c r="E51" i="44" s="1"/>
  <c r="E82" i="44" s="1"/>
  <c r="E24" i="44"/>
  <c r="E25" i="44" s="1"/>
  <c r="J41" i="27" l="1"/>
  <c r="K8" i="27"/>
  <c r="K16" i="27" s="1"/>
  <c r="J7" i="27"/>
  <c r="J15" i="27" s="1"/>
  <c r="E81" i="44"/>
  <c r="J6" i="27"/>
  <c r="J14" i="27" s="1"/>
  <c r="K74" i="27"/>
  <c r="I23" i="27"/>
  <c r="I47" i="27" s="1"/>
  <c r="I24" i="27"/>
  <c r="I48" i="27" s="1"/>
  <c r="I25" i="27"/>
  <c r="I49" i="27" s="1"/>
  <c r="I26" i="27"/>
  <c r="I50" i="27" s="1"/>
  <c r="I27" i="27"/>
  <c r="I51" i="27" s="1"/>
  <c r="I28" i="27"/>
  <c r="I52" i="27" s="1"/>
  <c r="I29" i="27"/>
  <c r="I53" i="27" s="1"/>
  <c r="I30" i="27"/>
  <c r="I54" i="27" s="1"/>
  <c r="I31" i="27"/>
  <c r="I55" i="27" s="1"/>
  <c r="I32" i="27"/>
  <c r="I56" i="27" s="1"/>
  <c r="I33" i="27"/>
  <c r="I57" i="27" s="1"/>
  <c r="I34" i="27"/>
  <c r="I58" i="27" s="1"/>
  <c r="I35" i="27"/>
  <c r="I59" i="27" s="1"/>
  <c r="I36" i="27"/>
  <c r="I60" i="27" s="1"/>
  <c r="I37" i="27"/>
  <c r="I61" i="27" s="1"/>
  <c r="I38" i="27"/>
  <c r="I62" i="27" s="1"/>
  <c r="I39" i="27"/>
  <c r="I63" i="27" s="1"/>
  <c r="I40" i="27"/>
  <c r="I64" i="27" s="1"/>
  <c r="E50" i="43"/>
  <c r="E24" i="43"/>
  <c r="E25" i="43"/>
  <c r="E81" i="43" s="1"/>
  <c r="E73" i="43"/>
  <c r="E74" i="43"/>
  <c r="H23" i="27"/>
  <c r="H47" i="27" s="1"/>
  <c r="H24" i="27"/>
  <c r="H48" i="27" s="1"/>
  <c r="H25" i="27"/>
  <c r="H49" i="27" s="1"/>
  <c r="H26" i="27"/>
  <c r="H50" i="27" s="1"/>
  <c r="H27" i="27"/>
  <c r="H51" i="27" s="1"/>
  <c r="H28" i="27"/>
  <c r="H52" i="27" s="1"/>
  <c r="H29" i="27"/>
  <c r="H53" i="27" s="1"/>
  <c r="H30" i="27"/>
  <c r="H54" i="27" s="1"/>
  <c r="H31" i="27"/>
  <c r="H55" i="27" s="1"/>
  <c r="H32" i="27"/>
  <c r="H56" i="27" s="1"/>
  <c r="H33" i="27"/>
  <c r="H57" i="27" s="1"/>
  <c r="H34" i="27"/>
  <c r="H58" i="27" s="1"/>
  <c r="H35" i="27"/>
  <c r="H59" i="27" s="1"/>
  <c r="H36" i="27"/>
  <c r="H60" i="27" s="1"/>
  <c r="H37" i="27"/>
  <c r="H61" i="27" s="1"/>
  <c r="H38" i="27"/>
  <c r="H62" i="27" s="1"/>
  <c r="H39" i="27"/>
  <c r="H63" i="27" s="1"/>
  <c r="H40" i="27"/>
  <c r="H64" i="27" s="1"/>
  <c r="E50" i="42"/>
  <c r="H7" i="27" s="1"/>
  <c r="H15" i="27" s="1"/>
  <c r="E51" i="42"/>
  <c r="E82" i="42" s="1"/>
  <c r="E24" i="42"/>
  <c r="H6" i="27" s="1"/>
  <c r="E73" i="42"/>
  <c r="G23" i="27"/>
  <c r="G47" i="27" s="1"/>
  <c r="G24" i="27"/>
  <c r="G48" i="27" s="1"/>
  <c r="G25" i="27"/>
  <c r="G49" i="27" s="1"/>
  <c r="G26" i="27"/>
  <c r="G50" i="27" s="1"/>
  <c r="G27" i="27"/>
  <c r="G51" i="27" s="1"/>
  <c r="G28" i="27"/>
  <c r="G52" i="27" s="1"/>
  <c r="G29" i="27"/>
  <c r="G53" i="27" s="1"/>
  <c r="G30" i="27"/>
  <c r="G54" i="27" s="1"/>
  <c r="G31" i="27"/>
  <c r="G55" i="27" s="1"/>
  <c r="G32" i="27"/>
  <c r="G56" i="27" s="1"/>
  <c r="G33" i="27"/>
  <c r="G57" i="27" s="1"/>
  <c r="G34" i="27"/>
  <c r="G58" i="27" s="1"/>
  <c r="G35" i="27"/>
  <c r="G59" i="27" s="1"/>
  <c r="G36" i="27"/>
  <c r="G60" i="27" s="1"/>
  <c r="G37" i="27"/>
  <c r="G61" i="27" s="1"/>
  <c r="G38" i="27"/>
  <c r="G62" i="27" s="1"/>
  <c r="G39" i="27"/>
  <c r="G63" i="27" s="1"/>
  <c r="G40" i="27"/>
  <c r="G64" i="27" s="1"/>
  <c r="E50" i="41"/>
  <c r="G7" i="27" s="1"/>
  <c r="G15" i="27" s="1"/>
  <c r="E24" i="41"/>
  <c r="G6" i="27" s="1"/>
  <c r="G14" i="27" s="1"/>
  <c r="E25" i="41"/>
  <c r="E81" i="41" s="1"/>
  <c r="E73" i="41"/>
  <c r="E74" i="41"/>
  <c r="F23" i="27"/>
  <c r="F47" i="27" s="1"/>
  <c r="F24" i="27"/>
  <c r="F48" i="27" s="1"/>
  <c r="F25" i="27"/>
  <c r="F49" i="27" s="1"/>
  <c r="F26" i="27"/>
  <c r="F50" i="27" s="1"/>
  <c r="F27" i="27"/>
  <c r="F51" i="27" s="1"/>
  <c r="F28" i="27"/>
  <c r="F52" i="27" s="1"/>
  <c r="F29" i="27"/>
  <c r="F53" i="27" s="1"/>
  <c r="F30" i="27"/>
  <c r="F54" i="27" s="1"/>
  <c r="F31" i="27"/>
  <c r="F55" i="27" s="1"/>
  <c r="F32" i="27"/>
  <c r="F56" i="27" s="1"/>
  <c r="F33" i="27"/>
  <c r="F57" i="27" s="1"/>
  <c r="F34" i="27"/>
  <c r="F58" i="27" s="1"/>
  <c r="F35" i="27"/>
  <c r="F59" i="27" s="1"/>
  <c r="F36" i="27"/>
  <c r="F60" i="27" s="1"/>
  <c r="F37" i="27"/>
  <c r="F61" i="27" s="1"/>
  <c r="F38" i="27"/>
  <c r="F62" i="27" s="1"/>
  <c r="F39" i="27"/>
  <c r="F63" i="27" s="1"/>
  <c r="F40" i="27"/>
  <c r="F64" i="27" s="1"/>
  <c r="E73" i="40"/>
  <c r="E50" i="40"/>
  <c r="F7" i="27" s="1"/>
  <c r="F15" i="27" s="1"/>
  <c r="E24" i="40"/>
  <c r="F6" i="27" s="1"/>
  <c r="F14" i="27" s="1"/>
  <c r="E25" i="40"/>
  <c r="E23" i="27"/>
  <c r="E47" i="27" s="1"/>
  <c r="E24" i="27"/>
  <c r="E48" i="27" s="1"/>
  <c r="E25" i="27"/>
  <c r="E49" i="27" s="1"/>
  <c r="E26" i="27"/>
  <c r="E50" i="27" s="1"/>
  <c r="E27" i="27"/>
  <c r="E51" i="27" s="1"/>
  <c r="E28" i="27"/>
  <c r="E52" i="27" s="1"/>
  <c r="E29" i="27"/>
  <c r="E53" i="27" s="1"/>
  <c r="E30" i="27"/>
  <c r="E54" i="27" s="1"/>
  <c r="E31" i="27"/>
  <c r="E55" i="27" s="1"/>
  <c r="E32" i="27"/>
  <c r="E56" i="27" s="1"/>
  <c r="E33" i="27"/>
  <c r="E57" i="27" s="1"/>
  <c r="E34" i="27"/>
  <c r="E58" i="27" s="1"/>
  <c r="E35" i="27"/>
  <c r="E59" i="27" s="1"/>
  <c r="E36" i="27"/>
  <c r="E60" i="27" s="1"/>
  <c r="E37" i="27"/>
  <c r="E61" i="27" s="1"/>
  <c r="E38" i="27"/>
  <c r="E62" i="27" s="1"/>
  <c r="E39" i="27"/>
  <c r="E63" i="27" s="1"/>
  <c r="E40" i="27"/>
  <c r="E64" i="27" s="1"/>
  <c r="E73" i="39"/>
  <c r="E74" i="39"/>
  <c r="E50" i="39"/>
  <c r="E7" i="27" s="1"/>
  <c r="E15" i="27" s="1"/>
  <c r="E51" i="39"/>
  <c r="E82" i="39" s="1"/>
  <c r="E24" i="39"/>
  <c r="E6" i="27" s="1"/>
  <c r="D39" i="27"/>
  <c r="D63" i="27" s="1"/>
  <c r="D34" i="27"/>
  <c r="D58" i="27" s="1"/>
  <c r="D32" i="27"/>
  <c r="D56" i="27" s="1"/>
  <c r="D23" i="27"/>
  <c r="D47" i="27" s="1"/>
  <c r="D24" i="27"/>
  <c r="D48" i="27" s="1"/>
  <c r="D25" i="27"/>
  <c r="D49" i="27" s="1"/>
  <c r="D26" i="27"/>
  <c r="D50" i="27" s="1"/>
  <c r="D27" i="27"/>
  <c r="D51" i="27" s="1"/>
  <c r="D28" i="27"/>
  <c r="D52" i="27" s="1"/>
  <c r="D29" i="27"/>
  <c r="D53" i="27" s="1"/>
  <c r="D30" i="27"/>
  <c r="D54" i="27" s="1"/>
  <c r="D31" i="27"/>
  <c r="D55" i="27" s="1"/>
  <c r="D33" i="27"/>
  <c r="D57" i="27" s="1"/>
  <c r="D35" i="27"/>
  <c r="D59" i="27" s="1"/>
  <c r="D36" i="27"/>
  <c r="D60" i="27" s="1"/>
  <c r="D37" i="27"/>
  <c r="D61" i="27" s="1"/>
  <c r="D38" i="27"/>
  <c r="D62" i="27" s="1"/>
  <c r="D40" i="27"/>
  <c r="D64" i="27" s="1"/>
  <c r="E73" i="38"/>
  <c r="E74" i="38"/>
  <c r="E50" i="38"/>
  <c r="D7" i="27" s="1"/>
  <c r="D15" i="27" s="1"/>
  <c r="E51" i="38"/>
  <c r="E82" i="38" s="1"/>
  <c r="E24" i="38"/>
  <c r="D6" i="27" s="1"/>
  <c r="C39" i="27"/>
  <c r="C63" i="27" s="1"/>
  <c r="C40" i="27"/>
  <c r="C64" i="27" s="1"/>
  <c r="C38" i="27"/>
  <c r="C62" i="27" s="1"/>
  <c r="C37" i="27"/>
  <c r="C61" i="27" s="1"/>
  <c r="C36" i="27"/>
  <c r="C60" i="27" s="1"/>
  <c r="C35" i="27"/>
  <c r="C59" i="27" s="1"/>
  <c r="C34" i="27"/>
  <c r="C58" i="27" s="1"/>
  <c r="C33" i="27"/>
  <c r="C57" i="27" s="1"/>
  <c r="C32" i="27"/>
  <c r="C56" i="27" s="1"/>
  <c r="C31" i="27"/>
  <c r="C55" i="27" s="1"/>
  <c r="C30" i="27"/>
  <c r="C54" i="27" s="1"/>
  <c r="C29" i="27"/>
  <c r="C53" i="27" s="1"/>
  <c r="C28" i="27"/>
  <c r="C52" i="27" s="1"/>
  <c r="C27" i="27"/>
  <c r="C51" i="27" s="1"/>
  <c r="C26" i="27"/>
  <c r="C50" i="27" s="1"/>
  <c r="C25" i="27"/>
  <c r="C49" i="27" s="1"/>
  <c r="C24" i="27"/>
  <c r="C48" i="27" s="1"/>
  <c r="C23" i="27"/>
  <c r="C47" i="27" s="1"/>
  <c r="N86" i="27"/>
  <c r="M86" i="27"/>
  <c r="L86" i="27"/>
  <c r="K86" i="27"/>
  <c r="M76" i="27"/>
  <c r="L76" i="27"/>
  <c r="E73" i="37"/>
  <c r="E74" i="37" s="1"/>
  <c r="E50" i="37"/>
  <c r="E24" i="37"/>
  <c r="C6" i="27"/>
  <c r="C14" i="27" s="1"/>
  <c r="N76" i="27"/>
  <c r="E51" i="37"/>
  <c r="E82" i="37"/>
  <c r="C7" i="27"/>
  <c r="C15" i="27" s="1"/>
  <c r="E25" i="37"/>
  <c r="E81" i="37" s="1"/>
  <c r="C8" i="27"/>
  <c r="J83" i="27" l="1"/>
  <c r="J65" i="27"/>
  <c r="K72" i="27"/>
  <c r="C83" i="27"/>
  <c r="C16" i="27"/>
  <c r="D8" i="27"/>
  <c r="D16" i="27" s="1"/>
  <c r="D14" i="27"/>
  <c r="E41" i="27"/>
  <c r="H8" i="27"/>
  <c r="H16" i="27" s="1"/>
  <c r="H14" i="27"/>
  <c r="C72" i="27"/>
  <c r="O26" i="27"/>
  <c r="O50" i="27" s="1"/>
  <c r="O28" i="27"/>
  <c r="O52" i="27" s="1"/>
  <c r="O30" i="27"/>
  <c r="O54" i="27" s="1"/>
  <c r="O32" i="27"/>
  <c r="O56" i="27" s="1"/>
  <c r="O34" i="27"/>
  <c r="O58" i="27" s="1"/>
  <c r="O36" i="27"/>
  <c r="O60" i="27" s="1"/>
  <c r="O38" i="27"/>
  <c r="O62" i="27" s="1"/>
  <c r="E8" i="27"/>
  <c r="E16" i="27" s="1"/>
  <c r="E14" i="27"/>
  <c r="K73" i="27"/>
  <c r="F41" i="27"/>
  <c r="C73" i="27"/>
  <c r="C85" i="27"/>
  <c r="O27" i="27"/>
  <c r="O51" i="27" s="1"/>
  <c r="O29" i="27"/>
  <c r="O53" i="27" s="1"/>
  <c r="O31" i="27"/>
  <c r="O55" i="27" s="1"/>
  <c r="O33" i="27"/>
  <c r="O57" i="27" s="1"/>
  <c r="O35" i="27"/>
  <c r="O59" i="27" s="1"/>
  <c r="O37" i="27"/>
  <c r="O61" i="27" s="1"/>
  <c r="O40" i="27"/>
  <c r="O64" i="27" s="1"/>
  <c r="O39" i="27"/>
  <c r="O63" i="27" s="1"/>
  <c r="F8" i="27"/>
  <c r="J84" i="27"/>
  <c r="J85" i="27"/>
  <c r="F85" i="27"/>
  <c r="I41" i="27"/>
  <c r="C74" i="27"/>
  <c r="O24" i="27"/>
  <c r="O48" i="27" s="1"/>
  <c r="D41" i="27"/>
  <c r="D65" i="27" s="1"/>
  <c r="G8" i="27"/>
  <c r="G74" i="27" s="1"/>
  <c r="H41" i="27"/>
  <c r="G41" i="27"/>
  <c r="G85" i="27" s="1"/>
  <c r="H85" i="27"/>
  <c r="C41" i="27"/>
  <c r="C65" i="27" s="1"/>
  <c r="O23" i="27"/>
  <c r="O47" i="27" s="1"/>
  <c r="O25" i="27"/>
  <c r="O49" i="27" s="1"/>
  <c r="E72" i="27"/>
  <c r="D74" i="27"/>
  <c r="H74" i="27"/>
  <c r="E25" i="38"/>
  <c r="E81" i="38" s="1"/>
  <c r="D85" i="27"/>
  <c r="E25" i="39"/>
  <c r="E81" i="39" s="1"/>
  <c r="E83" i="27"/>
  <c r="E51" i="40"/>
  <c r="E82" i="40" s="1"/>
  <c r="E74" i="40"/>
  <c r="E81" i="40" s="1"/>
  <c r="E51" i="41"/>
  <c r="E82" i="41" s="1"/>
  <c r="E74" i="42"/>
  <c r="E25" i="42"/>
  <c r="E81" i="42" s="1"/>
  <c r="E51" i="43"/>
  <c r="E82" i="43" s="1"/>
  <c r="I6" i="27"/>
  <c r="I14" i="27" s="1"/>
  <c r="J8" i="27"/>
  <c r="J16" i="27" s="1"/>
  <c r="C84" i="27"/>
  <c r="I7" i="27"/>
  <c r="I15" i="27" s="1"/>
  <c r="K75" i="27"/>
  <c r="K76" i="27" s="1"/>
  <c r="E73" i="27" l="1"/>
  <c r="C86" i="27"/>
  <c r="D84" i="27"/>
  <c r="D83" i="27"/>
  <c r="D73" i="27"/>
  <c r="D72" i="27"/>
  <c r="D75" i="27" s="1"/>
  <c r="D76" i="27" s="1"/>
  <c r="E84" i="27"/>
  <c r="E86" i="27" s="1"/>
  <c r="E65" i="27"/>
  <c r="E85" i="27"/>
  <c r="F83" i="27"/>
  <c r="F65" i="27"/>
  <c r="F84" i="27"/>
  <c r="G83" i="27"/>
  <c r="G65" i="27"/>
  <c r="H84" i="27"/>
  <c r="H65" i="27"/>
  <c r="I84" i="27"/>
  <c r="I65" i="27"/>
  <c r="J86" i="27"/>
  <c r="F72" i="27"/>
  <c r="F16" i="27"/>
  <c r="I85" i="27"/>
  <c r="F74" i="27"/>
  <c r="H72" i="27"/>
  <c r="H73" i="27"/>
  <c r="E74" i="27"/>
  <c r="E75" i="27" s="1"/>
  <c r="E76" i="27" s="1"/>
  <c r="G72" i="27"/>
  <c r="G16" i="27"/>
  <c r="H83" i="27"/>
  <c r="H86" i="27" s="1"/>
  <c r="F73" i="27"/>
  <c r="I83" i="27"/>
  <c r="O41" i="27"/>
  <c r="P31" i="27" s="1"/>
  <c r="C75" i="27"/>
  <c r="C76" i="27" s="1"/>
  <c r="G84" i="27"/>
  <c r="G73" i="27"/>
  <c r="I8" i="27"/>
  <c r="J73" i="27"/>
  <c r="J72" i="27"/>
  <c r="J74" i="27"/>
  <c r="D86" i="27"/>
  <c r="I73" i="27"/>
  <c r="I72" i="27"/>
  <c r="F86" i="27" l="1"/>
  <c r="P40" i="27"/>
  <c r="F75" i="27"/>
  <c r="F76" i="27" s="1"/>
  <c r="G86" i="27"/>
  <c r="P38" i="27"/>
  <c r="P32" i="27"/>
  <c r="P37" i="27"/>
  <c r="H75" i="27"/>
  <c r="H76" i="27" s="1"/>
  <c r="P29" i="27"/>
  <c r="P36" i="27"/>
  <c r="P27" i="27"/>
  <c r="P39" i="27"/>
  <c r="I86" i="27"/>
  <c r="P23" i="27"/>
  <c r="P33" i="27"/>
  <c r="P25" i="27"/>
  <c r="P28" i="27"/>
  <c r="P26" i="27"/>
  <c r="P34" i="27"/>
  <c r="P35" i="27"/>
  <c r="P24" i="27"/>
  <c r="P30" i="27"/>
  <c r="O65" i="27"/>
  <c r="I74" i="27"/>
  <c r="I75" i="27" s="1"/>
  <c r="I76" i="27" s="1"/>
  <c r="I16" i="27"/>
  <c r="G75" i="27"/>
  <c r="G76" i="27" s="1"/>
  <c r="J75" i="27"/>
  <c r="J76" i="27" s="1"/>
  <c r="P41" i="27" l="1"/>
  <c r="P47" i="27"/>
  <c r="P64" i="27"/>
  <c r="P55" i="27"/>
  <c r="P60" i="27"/>
  <c r="P52" i="27"/>
  <c r="P63" i="27"/>
  <c r="P57" i="27"/>
  <c r="P62" i="27"/>
  <c r="P54" i="27"/>
  <c r="P48" i="27"/>
  <c r="P59" i="27"/>
  <c r="P51" i="27"/>
  <c r="P56" i="27"/>
  <c r="P49" i="27"/>
  <c r="P61" i="27"/>
  <c r="P53" i="27"/>
  <c r="P58" i="27"/>
  <c r="P50" i="27"/>
  <c r="P65" i="27" l="1"/>
</calcChain>
</file>

<file path=xl/sharedStrings.xml><?xml version="1.0" encoding="utf-8"?>
<sst xmlns="http://schemas.openxmlformats.org/spreadsheetml/2006/main" count="1787" uniqueCount="125">
  <si>
    <t>Brojčana oznaka</t>
  </si>
  <si>
    <t>Troslovna oznaka</t>
  </si>
  <si>
    <t>036</t>
  </si>
  <si>
    <t>124</t>
  </si>
  <si>
    <t>203</t>
  </si>
  <si>
    <t>208</t>
  </si>
  <si>
    <t>348</t>
  </si>
  <si>
    <t>392</t>
  </si>
  <si>
    <t>578</t>
  </si>
  <si>
    <t>752</t>
  </si>
  <si>
    <t>756</t>
  </si>
  <si>
    <t>826</t>
  </si>
  <si>
    <t>840</t>
  </si>
  <si>
    <t>941</t>
  </si>
  <si>
    <t>977</t>
  </si>
  <si>
    <t>978</t>
  </si>
  <si>
    <t>985</t>
  </si>
  <si>
    <t>AUD</t>
  </si>
  <si>
    <t>CAD</t>
  </si>
  <si>
    <t>CZK</t>
  </si>
  <si>
    <t>DKK</t>
  </si>
  <si>
    <t>HUF</t>
  </si>
  <si>
    <t>JPY</t>
  </si>
  <si>
    <t>NOK</t>
  </si>
  <si>
    <t>SEK</t>
  </si>
  <si>
    <t>CHF</t>
  </si>
  <si>
    <t>GBP</t>
  </si>
  <si>
    <t>USD</t>
  </si>
  <si>
    <t>RSD</t>
  </si>
  <si>
    <t>BAM</t>
  </si>
  <si>
    <t>EUR</t>
  </si>
  <si>
    <t>PLN</t>
  </si>
  <si>
    <t>Ukupno</t>
  </si>
  <si>
    <t>Ukupan promet ovlaštenih mjenjača</t>
  </si>
  <si>
    <t>Ostale valute</t>
  </si>
  <si>
    <t xml:space="preserve">Odnos otkupa i prodaje strane gotovine i čekova </t>
  </si>
  <si>
    <t xml:space="preserve">Otkup strane gotovine i čekova </t>
  </si>
  <si>
    <t xml:space="preserve">Prodaja strane gotovine </t>
  </si>
  <si>
    <t>643</t>
  </si>
  <si>
    <t>RUB</t>
  </si>
  <si>
    <t>946</t>
  </si>
  <si>
    <t>RON</t>
  </si>
  <si>
    <t>975</t>
  </si>
  <si>
    <t>BGN</t>
  </si>
  <si>
    <t>Siječanj</t>
  </si>
  <si>
    <t>Veljača</t>
  </si>
  <si>
    <t>Ožujak</t>
  </si>
  <si>
    <t>Travanj</t>
  </si>
  <si>
    <t>Svibanj</t>
  </si>
  <si>
    <t>Lipanj</t>
  </si>
  <si>
    <t>Srpanj</t>
  </si>
  <si>
    <t>Kolovoz</t>
  </si>
  <si>
    <t>Rujan</t>
  </si>
  <si>
    <t>Listopad</t>
  </si>
  <si>
    <t>Studeni</t>
  </si>
  <si>
    <t>Udio</t>
  </si>
  <si>
    <t>Valuta</t>
  </si>
  <si>
    <t>Ukupan iznos otkupa</t>
  </si>
  <si>
    <t>U originalnoj valuti</t>
  </si>
  <si>
    <t>U kunama</t>
  </si>
  <si>
    <t>Ukupan iznos prodaje</t>
  </si>
  <si>
    <t>u kunama</t>
  </si>
  <si>
    <t>Promet po valutama</t>
  </si>
  <si>
    <t>u kunama i postocima</t>
  </si>
  <si>
    <t>u postocima</t>
  </si>
  <si>
    <t>Udio valuta u ukupnom prometu ovlaštenih mjenjača</t>
  </si>
  <si>
    <t>Otkup strane gotovine</t>
  </si>
  <si>
    <t>Prodaja strane gotovine</t>
  </si>
  <si>
    <t>Otkup čekova</t>
  </si>
  <si>
    <t>Prosinac</t>
  </si>
  <si>
    <t>Otkupljena strana gotovina u siječnju 2018.</t>
  </si>
  <si>
    <t>Prodana strana gotovina u siječnju 2018.</t>
  </si>
  <si>
    <t>Otkupljeni čekovi koji glase na stranu valutu u siječnju 2018.</t>
  </si>
  <si>
    <t>Ukupan promet ovlaštenih mjenjača u siječnju 2018.</t>
  </si>
  <si>
    <t>Otkupljena strana gotovina u veljači 2018.</t>
  </si>
  <si>
    <t>Prodana strana gotovina u veljači 2018.</t>
  </si>
  <si>
    <t>Otkupljeni čekovi koji glase na stranu valutu u veljači 2018.</t>
  </si>
  <si>
    <t>Ukupan promet ovlaštenih mjenjača u veljači 2018.</t>
  </si>
  <si>
    <t>Otkupljena strana gotovina u ožujku 2018.</t>
  </si>
  <si>
    <t>Prodana strana gotovina u ožujku 2018.</t>
  </si>
  <si>
    <t>Otkupljeni čekovi koji glase na stranu valutu u ožujku 2018.</t>
  </si>
  <si>
    <t>Ukupan promet ovlaštenih mjenjača u ožujku 2018.</t>
  </si>
  <si>
    <t>Otkupljena strana gotovina u travnju 2018.</t>
  </si>
  <si>
    <t>Prodana strana gotovina u travnju 2018.</t>
  </si>
  <si>
    <t>Otkupljeni čekovi koji glase na stranu valutu u travnju 2018.</t>
  </si>
  <si>
    <t>Ukupan promet ovlaštenih mjenjača u travnju 2018.</t>
  </si>
  <si>
    <t>Otkupljena strana gotovina u svibnju 2018.</t>
  </si>
  <si>
    <t>Prodana strana gotovina u svibnju 2018.</t>
  </si>
  <si>
    <t>Otkupljeni čekovi koji glase na stranu valutu u svibnju 2018.</t>
  </si>
  <si>
    <t>Ukupan promet ovlaštenih mjenjača u svibnju 2018.</t>
  </si>
  <si>
    <t>Otkupljena strana gotovina u lipnju 2018.</t>
  </si>
  <si>
    <t>Prodana strana gotovina u lipnju 2018.</t>
  </si>
  <si>
    <t>Otkupljeni čekovi koji glase na stranu valutu u lipnju 2018.</t>
  </si>
  <si>
    <t>Ukupan promet ovlaštenih mjenjača u lipnju 2018.</t>
  </si>
  <si>
    <t>Otkupljena strana gotovina u srpnju 2018.</t>
  </si>
  <si>
    <t>Prodana strana gotovina u srpnju 2018.</t>
  </si>
  <si>
    <t>Otkupljeni čekovi koji glase na stranu valutu u srpnju 2018.</t>
  </si>
  <si>
    <t>Ukupan promet ovlaštenih mjenjača u srpnju 2018.</t>
  </si>
  <si>
    <t>Otkupljena strana gotovina u kolovozu 2018.</t>
  </si>
  <si>
    <t>Prodana strana gotovina u kolovozu 2018.</t>
  </si>
  <si>
    <t>Otkupljeni čekovi koji glase na stranu valutu u kolovozu 2018.</t>
  </si>
  <si>
    <t>Ukupan promet ovlaštenih mjenjača u kolovozu 2018.</t>
  </si>
  <si>
    <t>Otkupljena strana gotovina u rujnu 2018.</t>
  </si>
  <si>
    <t>Prodana strana gotovina u rujnu 2018.</t>
  </si>
  <si>
    <t>Otkupljeni čekovi koji glase na stranu valutu u rujnu 2018.</t>
  </si>
  <si>
    <t>Ukupan promet ovlaštenih mjenjača u rujnu 2018.</t>
  </si>
  <si>
    <t>Otkupljena strana gotovina u listopadu 2018.</t>
  </si>
  <si>
    <t>Prodana strana gotovina u listopadu 2018.</t>
  </si>
  <si>
    <t>Otkupljeni čekovi koji glase na stranu valutu u listopadu 2018.</t>
  </si>
  <si>
    <t>Ukupan promet ovlaštenih mjenjača u listopadu 2018.</t>
  </si>
  <si>
    <t>Otkupljena strana gotovina u studenome 2018.</t>
  </si>
  <si>
    <t>Prodana strana gotovina u studenome 2018.</t>
  </si>
  <si>
    <t>Otkupljeni čekovi koji glase na stranu valutu u studenome 2018.</t>
  </si>
  <si>
    <t>Ukupan promet ovlaštenih mjenjača u studenome 2018.</t>
  </si>
  <si>
    <t>Otkupljena strana gotovina u prosincu 2018.</t>
  </si>
  <si>
    <t>Prodana strana gotovina u prosincu 2018.</t>
  </si>
  <si>
    <t>Otkupljeni čekovi koji glase na stranu valutu u prosincu 2018.</t>
  </si>
  <si>
    <t>Ukupan promet ovlaštenih mjenjača u prosincu 2018.</t>
  </si>
  <si>
    <t>Promet ovlaštenih mjenjača u 2018.</t>
  </si>
  <si>
    <t>u eurima* i postocima</t>
  </si>
  <si>
    <t>u eurima*</t>
  </si>
  <si>
    <t>U eurima*</t>
  </si>
  <si>
    <t>Ukupno u milijunima</t>
  </si>
  <si>
    <t>u milijunima kuna / eura</t>
  </si>
  <si>
    <t>* iznos u eurima izračunat iz iznosa u kunama primjenom fiksnog tečaja konverzije kune u euro: 1 euro = 7,53450 kuna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</si>
</sst>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#,##0.000000"/>
    <numFmt numFmtId="165" formatCode="#,##0.00000"/>
    <numFmt numFmtId="166" formatCode="[$-41A]mmm\-yy;@"/>
    <numFmt numFmtId="167" formatCode="0.00000"/>
    <numFmt numFmtId="168" formatCode="#,##0.0"/>
    <numFmt numFmtId="169" formatCode="0.000"/>
  </numFmts>
  <fonts count="10" x14ac:knownFonts="1">
    <font>
      <sz val="8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b/>
      <sz val="8"/>
      <color theme="1"/>
      <name val="Arial"/>
      <family val="2"/>
      <charset val="238"/>
    </font>
    <font>
      <sz val="7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8"/>
      <color theme="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</borders>
  <cellStyleXfs count="10">
    <xf numFmtId="168" fontId="0" fillId="0" borderId="0" applyNumberFormat="0"/>
    <xf numFmtId="0" fontId="2" fillId="0" borderId="0" applyNumberFormat="0" applyFill="0" applyBorder="0" applyAlignment="0" applyProtection="0"/>
    <xf numFmtId="0" fontId="3" fillId="0" borderId="0" applyNumberFormat="0" applyFill="0" applyAlignment="0" applyProtection="0"/>
    <xf numFmtId="168" fontId="4" fillId="0" borderId="0" applyNumberFormat="0" applyFill="0" applyBorder="0" applyAlignment="0" applyProtection="0"/>
    <xf numFmtId="168" fontId="5" fillId="0" borderId="0" applyNumberFormat="0" applyFill="0" applyBorder="0" applyAlignment="0" applyProtection="0"/>
    <xf numFmtId="168" fontId="1" fillId="0" borderId="1" applyNumberFormat="0" applyFont="0" applyFill="0" applyAlignment="0" applyProtection="0"/>
    <xf numFmtId="168" fontId="4" fillId="0" borderId="1" applyNumberFormat="0" applyFill="0" applyAlignment="0" applyProtection="0"/>
    <xf numFmtId="168" fontId="4" fillId="0" borderId="2" applyNumberFormat="0" applyFill="0" applyAlignment="0" applyProtection="0"/>
    <xf numFmtId="168" fontId="1" fillId="0" borderId="2" applyNumberFormat="0" applyFill="0" applyAlignment="0" applyProtection="0"/>
    <xf numFmtId="168" fontId="4" fillId="0" borderId="3" applyNumberFormat="0" applyProtection="0">
      <alignment horizontal="right" vertical="center" wrapText="1"/>
    </xf>
  </cellStyleXfs>
  <cellXfs count="62">
    <xf numFmtId="166" fontId="0" fillId="0" borderId="0" xfId="0" applyNumberFormat="1"/>
    <xf numFmtId="166" fontId="0" fillId="2" borderId="0" xfId="0" applyNumberFormat="1" applyFont="1" applyFill="1"/>
    <xf numFmtId="166" fontId="4" fillId="0" borderId="2" xfId="7" applyNumberFormat="1"/>
    <xf numFmtId="165" fontId="4" fillId="0" borderId="2" xfId="7" applyNumberFormat="1"/>
    <xf numFmtId="166" fontId="4" fillId="0" borderId="1" xfId="6" applyNumberFormat="1"/>
    <xf numFmtId="166" fontId="1" fillId="0" borderId="2" xfId="8" applyNumberFormat="1"/>
    <xf numFmtId="4" fontId="0" fillId="0" borderId="0" xfId="0" applyNumberFormat="1" applyFont="1" applyBorder="1"/>
    <xf numFmtId="49" fontId="4" fillId="0" borderId="1" xfId="6" applyNumberFormat="1"/>
    <xf numFmtId="3" fontId="4" fillId="0" borderId="1" xfId="6" applyNumberFormat="1"/>
    <xf numFmtId="49" fontId="4" fillId="0" borderId="2" xfId="7" applyNumberFormat="1"/>
    <xf numFmtId="164" fontId="4" fillId="0" borderId="2" xfId="7" applyNumberFormat="1"/>
    <xf numFmtId="4" fontId="1" fillId="0" borderId="2" xfId="8" applyNumberFormat="1"/>
    <xf numFmtId="49" fontId="0" fillId="0" borderId="0" xfId="0" applyNumberFormat="1" applyBorder="1" applyAlignment="1">
      <alignment horizontal="left"/>
    </xf>
    <xf numFmtId="4" fontId="4" fillId="0" borderId="0" xfId="0" applyNumberFormat="1" applyFont="1" applyBorder="1"/>
    <xf numFmtId="169" fontId="0" fillId="0" borderId="0" xfId="0" applyNumberFormat="1" applyFont="1" applyBorder="1"/>
    <xf numFmtId="166" fontId="4" fillId="0" borderId="0" xfId="0" applyNumberFormat="1" applyFont="1" applyBorder="1"/>
    <xf numFmtId="166" fontId="2" fillId="0" borderId="0" xfId="1" applyNumberFormat="1" applyBorder="1"/>
    <xf numFmtId="166" fontId="8" fillId="0" borderId="0" xfId="3" applyNumberFormat="1" applyFont="1" applyAlignment="1"/>
    <xf numFmtId="49" fontId="0" fillId="0" borderId="0" xfId="0" applyNumberFormat="1" applyFont="1" applyBorder="1" applyAlignment="1">
      <alignment horizontal="left"/>
    </xf>
    <xf numFmtId="164" fontId="0" fillId="0" borderId="0" xfId="0" applyNumberFormat="1" applyFont="1" applyBorder="1"/>
    <xf numFmtId="49" fontId="4" fillId="0" borderId="0" xfId="3" applyNumberFormat="1" applyBorder="1"/>
    <xf numFmtId="166" fontId="0" fillId="0" borderId="0" xfId="0" applyNumberFormat="1" applyFont="1" applyBorder="1"/>
    <xf numFmtId="49" fontId="0" fillId="0" borderId="0" xfId="0" applyNumberFormat="1" applyFont="1" applyBorder="1"/>
    <xf numFmtId="166" fontId="4" fillId="0" borderId="0" xfId="3" applyNumberFormat="1" applyBorder="1"/>
    <xf numFmtId="166" fontId="4" fillId="0" borderId="3" xfId="9" applyNumberFormat="1" applyAlignment="1">
      <alignment horizontal="right" vertical="center" wrapText="1"/>
    </xf>
    <xf numFmtId="166" fontId="8" fillId="0" borderId="0" xfId="0" applyNumberFormat="1" applyFont="1" applyBorder="1"/>
    <xf numFmtId="3" fontId="0" fillId="0" borderId="0" xfId="0" applyNumberFormat="1" applyFont="1" applyBorder="1"/>
    <xf numFmtId="49" fontId="8" fillId="0" borderId="0" xfId="0" applyNumberFormat="1" applyFont="1" applyBorder="1"/>
    <xf numFmtId="49" fontId="7" fillId="0" borderId="0" xfId="0" applyNumberFormat="1" applyFont="1" applyBorder="1"/>
    <xf numFmtId="166" fontId="0" fillId="0" borderId="0" xfId="0" applyNumberFormat="1"/>
    <xf numFmtId="167" fontId="0" fillId="2" borderId="0" xfId="0" applyNumberFormat="1" applyFont="1" applyFill="1"/>
    <xf numFmtId="166" fontId="0" fillId="0" borderId="0" xfId="0" applyNumberFormat="1" applyFont="1" applyBorder="1" applyProtection="1">
      <protection locked="0"/>
    </xf>
    <xf numFmtId="166" fontId="0" fillId="0" borderId="0" xfId="0" applyNumberFormat="1" applyFont="1" applyProtection="1">
      <protection locked="0"/>
    </xf>
    <xf numFmtId="166" fontId="6" fillId="0" borderId="0" xfId="0" applyNumberFormat="1" applyFont="1" applyProtection="1">
      <protection locked="0"/>
    </xf>
    <xf numFmtId="166" fontId="7" fillId="0" borderId="0" xfId="0" applyNumberFormat="1" applyFont="1" applyProtection="1">
      <protection locked="0"/>
    </xf>
    <xf numFmtId="166" fontId="4" fillId="0" borderId="3" xfId="9" applyNumberFormat="1" applyProtection="1">
      <alignment horizontal="right" vertical="center" wrapText="1"/>
      <protection locked="0"/>
    </xf>
    <xf numFmtId="4" fontId="0" fillId="0" borderId="0" xfId="0" applyNumberFormat="1" applyFont="1" applyProtection="1">
      <protection locked="0"/>
    </xf>
    <xf numFmtId="166" fontId="1" fillId="0" borderId="2" xfId="7" applyNumberFormat="1" applyFont="1" applyProtection="1">
      <protection locked="0"/>
    </xf>
    <xf numFmtId="4" fontId="4" fillId="0" borderId="2" xfId="7" applyNumberFormat="1" applyProtection="1">
      <protection locked="0"/>
    </xf>
    <xf numFmtId="166" fontId="0" fillId="0" borderId="0" xfId="0" applyNumberFormat="1" applyProtection="1">
      <protection locked="0"/>
    </xf>
    <xf numFmtId="4" fontId="0" fillId="0" borderId="0" xfId="0" applyNumberFormat="1" applyProtection="1">
      <protection locked="0"/>
    </xf>
    <xf numFmtId="166" fontId="8" fillId="0" borderId="0" xfId="0" applyNumberFormat="1" applyFont="1" applyProtection="1">
      <protection locked="0"/>
    </xf>
    <xf numFmtId="166" fontId="4" fillId="0" borderId="3" xfId="9" applyNumberFormat="1" applyAlignment="1" applyProtection="1">
      <alignment horizontal="left" vertical="center" wrapText="1"/>
      <protection locked="0"/>
    </xf>
    <xf numFmtId="166" fontId="4" fillId="0" borderId="3" xfId="9" applyNumberFormat="1" applyAlignment="1" applyProtection="1">
      <alignment horizontal="center" vertical="center" wrapText="1"/>
      <protection locked="0"/>
    </xf>
    <xf numFmtId="49" fontId="0" fillId="0" borderId="0" xfId="0" applyNumberFormat="1" applyFont="1" applyBorder="1" applyAlignment="1" applyProtection="1">
      <alignment horizontal="left"/>
      <protection locked="0"/>
    </xf>
    <xf numFmtId="165" fontId="0" fillId="0" borderId="0" xfId="0" applyNumberFormat="1" applyFont="1" applyProtection="1">
      <protection locked="0"/>
    </xf>
    <xf numFmtId="49" fontId="0" fillId="0" borderId="0" xfId="0" applyNumberFormat="1" applyBorder="1" applyAlignment="1" applyProtection="1">
      <alignment horizontal="left"/>
      <protection locked="0"/>
    </xf>
    <xf numFmtId="165" fontId="4" fillId="0" borderId="2" xfId="7" applyNumberFormat="1" applyProtection="1">
      <protection locked="0"/>
    </xf>
    <xf numFmtId="166" fontId="8" fillId="0" borderId="0" xfId="7" applyNumberFormat="1" applyFont="1" applyBorder="1" applyProtection="1">
      <protection locked="0"/>
    </xf>
    <xf numFmtId="167" fontId="0" fillId="0" borderId="0" xfId="0" applyNumberFormat="1" applyFont="1" applyProtection="1">
      <protection locked="0"/>
    </xf>
    <xf numFmtId="166" fontId="1" fillId="0" borderId="1" xfId="6" applyNumberFormat="1" applyFont="1" applyProtection="1">
      <protection locked="0"/>
    </xf>
    <xf numFmtId="167" fontId="1" fillId="0" borderId="1" xfId="6" applyNumberFormat="1" applyFont="1" applyProtection="1">
      <protection locked="0"/>
    </xf>
    <xf numFmtId="166" fontId="0" fillId="0" borderId="2" xfId="8" applyNumberFormat="1" applyFont="1" applyProtection="1">
      <protection locked="0"/>
    </xf>
    <xf numFmtId="167" fontId="1" fillId="0" borderId="2" xfId="8" applyNumberFormat="1" applyProtection="1">
      <protection locked="0"/>
    </xf>
    <xf numFmtId="166" fontId="0" fillId="0" borderId="1" xfId="5" applyNumberFormat="1" applyFont="1" applyBorder="1" applyProtection="1">
      <protection locked="0"/>
    </xf>
    <xf numFmtId="165" fontId="0" fillId="0" borderId="1" xfId="5" applyNumberFormat="1" applyFont="1" applyBorder="1" applyProtection="1">
      <protection locked="0"/>
    </xf>
    <xf numFmtId="165" fontId="0" fillId="0" borderId="1" xfId="0" applyNumberFormat="1" applyFont="1" applyBorder="1" applyProtection="1">
      <protection locked="0"/>
    </xf>
    <xf numFmtId="165" fontId="1" fillId="0" borderId="2" xfId="8" applyNumberFormat="1" applyProtection="1">
      <protection locked="0"/>
    </xf>
    <xf numFmtId="167" fontId="9" fillId="0" borderId="0" xfId="0" applyNumberFormat="1" applyFont="1" applyProtection="1"/>
    <xf numFmtId="166" fontId="4" fillId="0" borderId="0" xfId="9" applyNumberFormat="1" applyBorder="1" applyAlignment="1">
      <alignment horizontal="left" vertical="center" wrapText="1"/>
    </xf>
    <xf numFmtId="166" fontId="4" fillId="0" borderId="2" xfId="9" applyNumberFormat="1" applyBorder="1" applyAlignment="1">
      <alignment horizontal="left" vertical="center" wrapText="1"/>
    </xf>
    <xf numFmtId="166" fontId="4" fillId="0" borderId="3" xfId="9" applyNumberFormat="1" applyAlignment="1">
      <alignment horizontal="center" vertical="center" wrapText="1"/>
    </xf>
  </cellXfs>
  <cellStyles count="10">
    <cellStyle name="Međunaslov u tablici" xfId="3"/>
    <cellStyle name="Napomene" xfId="4"/>
    <cellStyle name="Naslov 1" xfId="1" builtinId="16" customBuiltin="1"/>
    <cellStyle name="Naslov 2" xfId="2" builtinId="17" customBuiltin="1"/>
    <cellStyle name="Normalno" xfId="0" builtinId="0" customBuiltin="1"/>
    <cellStyle name="Tanka linija ispod" xfId="5"/>
    <cellStyle name="Ukupno" xfId="6"/>
    <cellStyle name="Ukupno - zadnji redak" xfId="7"/>
    <cellStyle name="Zadnji redak" xfId="8"/>
    <cellStyle name="Zaglavlje" xfId="9"/>
  </cellStyles>
  <dxfs count="0"/>
  <tableStyles count="0" defaultTableStyle="TableStyleMedium9" defaultPivotStyle="PivotStyleLight16"/>
  <colors>
    <mruColors>
      <color rgb="FF007FDE"/>
      <color rgb="FF008AF2"/>
      <color rgb="FF0099FF"/>
      <color rgb="FF0066FF"/>
      <color rgb="FF008FFA"/>
      <color rgb="FF199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hr-HR" sz="1000"/>
              <a:t>Otkup i prodaja strane gotovine i čekova u 2018.</a:t>
            </a:r>
          </a:p>
        </c:rich>
      </c:tx>
      <c:layout>
        <c:manualLayout>
          <c:xMode val="edge"/>
          <c:yMode val="edge"/>
          <c:x val="0.14141414141414141"/>
          <c:y val="3.5154469258657978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 2018'!$B$6</c:f>
              <c:strCache>
                <c:ptCount val="1"/>
                <c:pt idx="0">
                  <c:v>Otkup strane gotovine i čekova </c:v>
                </c:pt>
              </c:strCache>
            </c:strRef>
          </c:tx>
          <c:invertIfNegative val="0"/>
          <c:cat>
            <c:strRef>
              <c:f>' 2018'!$C$5:$N$5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 2018'!$C$6:$N$6</c:f>
              <c:numCache>
                <c:formatCode>#,##0.00</c:formatCode>
                <c:ptCount val="12"/>
                <c:pt idx="0">
                  <c:v>947540227</c:v>
                </c:pt>
                <c:pt idx="1">
                  <c:v>969946147</c:v>
                </c:pt>
                <c:pt idx="2">
                  <c:v>1448668108</c:v>
                </c:pt>
                <c:pt idx="3">
                  <c:v>1714440597</c:v>
                </c:pt>
                <c:pt idx="4">
                  <c:v>2000445362</c:v>
                </c:pt>
                <c:pt idx="5">
                  <c:v>2183391679</c:v>
                </c:pt>
                <c:pt idx="6">
                  <c:v>3396544866</c:v>
                </c:pt>
                <c:pt idx="7">
                  <c:v>3414757136</c:v>
                </c:pt>
                <c:pt idx="8">
                  <c:v>1886329785</c:v>
                </c:pt>
                <c:pt idx="9">
                  <c:v>1465132012</c:v>
                </c:pt>
                <c:pt idx="10">
                  <c:v>1173533478</c:v>
                </c:pt>
                <c:pt idx="11">
                  <c:v>1352501950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52-444D-9969-3E95B913E62E}"/>
            </c:ext>
          </c:extLst>
        </c:ser>
        <c:ser>
          <c:idx val="1"/>
          <c:order val="1"/>
          <c:tx>
            <c:strRef>
              <c:f>' 2018'!$B$7</c:f>
              <c:strCache>
                <c:ptCount val="1"/>
                <c:pt idx="0">
                  <c:v>Prodaja strane gotovine </c:v>
                </c:pt>
              </c:strCache>
            </c:strRef>
          </c:tx>
          <c:invertIfNegative val="0"/>
          <c:cat>
            <c:strRef>
              <c:f>' 2018'!$C$5:$N$5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 2018'!$C$7:$N$7</c:f>
              <c:numCache>
                <c:formatCode>#,##0.00</c:formatCode>
                <c:ptCount val="12"/>
                <c:pt idx="0">
                  <c:v>521917974</c:v>
                </c:pt>
                <c:pt idx="1">
                  <c:v>431331112</c:v>
                </c:pt>
                <c:pt idx="2">
                  <c:v>593064372</c:v>
                </c:pt>
                <c:pt idx="3">
                  <c:v>615773602</c:v>
                </c:pt>
                <c:pt idx="4">
                  <c:v>683195254</c:v>
                </c:pt>
                <c:pt idx="5">
                  <c:v>697052934</c:v>
                </c:pt>
                <c:pt idx="6">
                  <c:v>952169225</c:v>
                </c:pt>
                <c:pt idx="7">
                  <c:v>1015432371</c:v>
                </c:pt>
                <c:pt idx="8">
                  <c:v>743269973</c:v>
                </c:pt>
                <c:pt idx="9">
                  <c:v>663903093</c:v>
                </c:pt>
                <c:pt idx="10">
                  <c:v>551516744</c:v>
                </c:pt>
                <c:pt idx="11">
                  <c:v>698289983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D52-444D-9969-3E95B913E6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108727536"/>
        <c:axId val="108725296"/>
      </c:barChart>
      <c:catAx>
        <c:axId val="108727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08725296"/>
        <c:crosses val="autoZero"/>
        <c:auto val="1"/>
        <c:lblAlgn val="ctr"/>
        <c:lblOffset val="100"/>
        <c:noMultiLvlLbl val="1"/>
      </c:catAx>
      <c:valAx>
        <c:axId val="108725296"/>
        <c:scaling>
          <c:orientation val="minMax"/>
        </c:scaling>
        <c:delete val="0"/>
        <c:axPos val="l"/>
        <c:majorGridlines/>
        <c:numFmt formatCode="#,##0" sourceLinked="0"/>
        <c:majorTickMark val="none"/>
        <c:minorTickMark val="none"/>
        <c:tickLblPos val="nextTo"/>
        <c:spPr>
          <a:ln w="9525">
            <a:noFill/>
          </a:ln>
        </c:spPr>
        <c:crossAx val="108727536"/>
        <c:crosses val="autoZero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1.0785370370370381E-2"/>
                <c:y val="0.36746018518519052"/>
              </c:manualLayout>
            </c:layout>
            <c:tx>
              <c:rich>
                <a:bodyPr/>
                <a:lstStyle/>
                <a:p>
                  <a:pPr>
                    <a:defRPr b="0"/>
                  </a:pPr>
                  <a:r>
                    <a:rPr lang="hr-HR" b="0"/>
                    <a:t>mil. HRK</a:t>
                  </a:r>
                </a:p>
              </c:rich>
            </c:tx>
          </c:dispUnitsLbl>
        </c:dispUnits>
      </c:valAx>
      <c:spPr>
        <a:ln>
          <a:solidFill>
            <a:schemeClr val="tx1"/>
          </a:solidFill>
        </a:ln>
      </c:spPr>
    </c:plotArea>
    <c:legend>
      <c:legendPos val="b"/>
      <c:overlay val="0"/>
    </c:legend>
    <c:plotVisOnly val="1"/>
    <c:dispBlanksAs val="gap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000000000000921" l="0.70000000000000062" r="0.70000000000000062" t="0.75000000000000921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hr-HR" sz="1000"/>
              <a:t>Udio pojedinih valuta u ukupnom prometu ovlaštenih mjenjača u veljači 2018.</a:t>
            </a:r>
            <a:endParaRPr lang="en-US" sz="1000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25116540404040399"/>
          <c:y val="0.26835729166666838"/>
          <c:w val="0.49880707070707697"/>
          <c:h val="0.68585972222222213"/>
        </c:manualLayout>
      </c:layout>
      <c:pieChart>
        <c:varyColors val="1"/>
        <c:ser>
          <c:idx val="0"/>
          <c:order val="0"/>
          <c:tx>
            <c:strRef>
              <c:f>' 2018'!$B$72:$B$75</c:f>
              <c:strCache>
                <c:ptCount val="4"/>
                <c:pt idx="0">
                  <c:v>EUR</c:v>
                </c:pt>
                <c:pt idx="1">
                  <c:v>USD</c:v>
                </c:pt>
                <c:pt idx="2">
                  <c:v>CHF</c:v>
                </c:pt>
                <c:pt idx="3">
                  <c:v>Ostale valute</c:v>
                </c:pt>
              </c:strCache>
            </c:strRef>
          </c:tx>
          <c:dLbls>
            <c:dLbl>
              <c:idx val="0"/>
              <c:layout>
                <c:manualLayout>
                  <c:x val="9.5856565656565765E-2"/>
                  <c:y val="-7.696442219975838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Euro 86,975%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5710-4CFC-A0EE-F9C69BB24462}"/>
                </c:ext>
              </c:extLst>
            </c:dLbl>
            <c:dLbl>
              <c:idx val="1"/>
              <c:layout>
                <c:manualLayout>
                  <c:x val="-7.6905832662700707E-2"/>
                  <c:y val="0.10799487273393404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Američki dolar 6,917%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5710-4CFC-A0EE-F9C69BB24462}"/>
                </c:ext>
              </c:extLst>
            </c:dLbl>
            <c:dLbl>
              <c:idx val="2"/>
              <c:layout>
                <c:manualLayout>
                  <c:x val="7.8737373737373904E-3"/>
                  <c:y val="-4.9482638888890375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Švicarski franak 3,388%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5710-4CFC-A0EE-F9C69BB24462}"/>
                </c:ext>
              </c:extLst>
            </c:dLbl>
            <c:dLbl>
              <c:idx val="3"/>
              <c:layout>
                <c:manualLayout>
                  <c:x val="0.16403589330892759"/>
                  <c:y val="-6.0321674906917509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Ostale valute 2,720%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5710-4CFC-A0EE-F9C69BB24462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' 2018'!$D$72:$D$75</c:f>
              <c:numCache>
                <c:formatCode>0.00000</c:formatCode>
                <c:ptCount val="4"/>
                <c:pt idx="0">
                  <c:v>0.86974764570842156</c:v>
                </c:pt>
                <c:pt idx="1">
                  <c:v>6.9172555522076018E-2</c:v>
                </c:pt>
                <c:pt idx="2">
                  <c:v>3.3881389064917382E-2</c:v>
                </c:pt>
                <c:pt idx="3">
                  <c:v>2.7198409704585043E-2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710-4CFC-A0EE-F9C69BB244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plotVisOnly val="1"/>
    <c:dispBlanksAs val="zero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000000000000933" l="0.70000000000000062" r="0.70000000000000062" t="0.7500000000000093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hr-HR" sz="1000"/>
              <a:t>Odnos otkupa i prodaje strane gotovine i čekova u ožujku 2018. </a:t>
            </a:r>
            <a:endParaRPr lang="en-US" sz="1000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25633914141414144"/>
          <c:y val="0.26546423611111103"/>
          <c:w val="0.49521136363636381"/>
          <c:h val="0.68091562500000002"/>
        </c:manualLayout>
      </c:layout>
      <c:pieChart>
        <c:varyColors val="1"/>
        <c:ser>
          <c:idx val="0"/>
          <c:order val="0"/>
          <c:tx>
            <c:strRef>
              <c:f>' 2018'!$B$83:$B$85</c:f>
              <c:strCache>
                <c:ptCount val="3"/>
                <c:pt idx="0">
                  <c:v>Otkup strane gotovine</c:v>
                </c:pt>
                <c:pt idx="1">
                  <c:v>Prodaja strane gotovine</c:v>
                </c:pt>
                <c:pt idx="2">
                  <c:v>Otkup čekova</c:v>
                </c:pt>
              </c:strCache>
            </c:strRef>
          </c:tx>
          <c:dLbls>
            <c:dLbl>
              <c:idx val="0"/>
              <c:layout>
                <c:manualLayout>
                  <c:x val="2.7425252525252783E-2"/>
                  <c:y val="-0.11453194444444439"/>
                </c:manualLayout>
              </c:layout>
              <c:tx>
                <c:rich>
                  <a:bodyPr/>
                  <a:lstStyle/>
                  <a:p>
                    <a:r>
                      <a:rPr lang="en-US" sz="800"/>
                      <a:t>Otkup strane gotovine 70,953%</a:t>
                    </a:r>
                    <a:endParaRPr lang="en-US"/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EF70-44F5-8D5D-5A2D4AE2C77D}"/>
                </c:ext>
              </c:extLst>
            </c:dLbl>
            <c:dLbl>
              <c:idx val="1"/>
              <c:layout>
                <c:manualLayout>
                  <c:x val="-5.1188888888888888E-2"/>
                  <c:y val="0.10778680555555611"/>
                </c:manualLayout>
              </c:layout>
              <c:tx>
                <c:rich>
                  <a:bodyPr/>
                  <a:lstStyle/>
                  <a:p>
                    <a:r>
                      <a:rPr lang="en-US" sz="800"/>
                      <a:t>Prodaja strane gotovine 29,047%</a:t>
                    </a:r>
                    <a:endParaRPr lang="en-US"/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EF70-44F5-8D5D-5A2D4AE2C77D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 sz="800"/>
                      <a:t>Otkup čekova 0,000%</a:t>
                    </a:r>
                    <a:endParaRPr lang="en-US"/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EF70-44F5-8D5D-5A2D4AE2C77D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' 2018'!$E$83:$E$85</c:f>
              <c:numCache>
                <c:formatCode>#,##0.00000</c:formatCode>
                <c:ptCount val="3"/>
                <c:pt idx="0">
                  <c:v>0.70952778005471118</c:v>
                </c:pt>
                <c:pt idx="1">
                  <c:v>0.29047114536768304</c:v>
                </c:pt>
                <c:pt idx="2">
                  <c:v>1.0745776057791861E-6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F70-44F5-8D5D-5A2D4AE2C7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10"/>
      </c:pieChart>
    </c:plotArea>
    <c:plotVisOnly val="1"/>
    <c:dispBlanksAs val="zero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000000000000933" l="0.70000000000000062" r="0.70000000000000062" t="0.75000000000000933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hr-HR" sz="1000"/>
              <a:t>Udio pojedinih valuta u ukupnom prometu ovlaštenih mjenjača u ožujku 2018.</a:t>
            </a:r>
            <a:endParaRPr lang="en-US" sz="1000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25116540404040399"/>
          <c:y val="0.26835729166666838"/>
          <c:w val="0.49880707070707697"/>
          <c:h val="0.68585972222222213"/>
        </c:manualLayout>
      </c:layout>
      <c:pieChart>
        <c:varyColors val="1"/>
        <c:ser>
          <c:idx val="0"/>
          <c:order val="0"/>
          <c:tx>
            <c:strRef>
              <c:f>' 2018'!$B$72:$B$75</c:f>
              <c:strCache>
                <c:ptCount val="4"/>
                <c:pt idx="0">
                  <c:v>EUR</c:v>
                </c:pt>
                <c:pt idx="1">
                  <c:v>USD</c:v>
                </c:pt>
                <c:pt idx="2">
                  <c:v>CHF</c:v>
                </c:pt>
                <c:pt idx="3">
                  <c:v>Ostale valute</c:v>
                </c:pt>
              </c:strCache>
            </c:strRef>
          </c:tx>
          <c:dLbls>
            <c:dLbl>
              <c:idx val="0"/>
              <c:layout>
                <c:manualLayout>
                  <c:x val="9.5856565656565765E-2"/>
                  <c:y val="-7.696442219975838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Euro 88,052%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F649-4CE4-96AB-C1DB27B46481}"/>
                </c:ext>
              </c:extLst>
            </c:dLbl>
            <c:dLbl>
              <c:idx val="1"/>
              <c:layout>
                <c:manualLayout>
                  <c:x val="-7.6905832662700707E-2"/>
                  <c:y val="0.10799487273393404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Američki dolar 6,183%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F649-4CE4-96AB-C1DB27B46481}"/>
                </c:ext>
              </c:extLst>
            </c:dLbl>
            <c:dLbl>
              <c:idx val="2"/>
              <c:layout>
                <c:manualLayout>
                  <c:x val="7.8737373737373904E-3"/>
                  <c:y val="-4.9482638888890375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Švicarski franak 3,307%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F649-4CE4-96AB-C1DB27B46481}"/>
                </c:ext>
              </c:extLst>
            </c:dLbl>
            <c:dLbl>
              <c:idx val="3"/>
              <c:layout>
                <c:manualLayout>
                  <c:x val="0.16403589330892759"/>
                  <c:y val="-6.0321674906917509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Ostale valute 2,458%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F649-4CE4-96AB-C1DB27B4648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' 2018'!$E$72:$E$75</c:f>
              <c:numCache>
                <c:formatCode>0.00000</c:formatCode>
                <c:ptCount val="4"/>
                <c:pt idx="0">
                  <c:v>0.8805197466418323</c:v>
                </c:pt>
                <c:pt idx="1">
                  <c:v>6.1828551603391256E-2</c:v>
                </c:pt>
                <c:pt idx="2">
                  <c:v>3.3071753847007418E-2</c:v>
                </c:pt>
                <c:pt idx="3">
                  <c:v>2.4579947907769024E-2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649-4CE4-96AB-C1DB27B464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plotVisOnly val="1"/>
    <c:dispBlanksAs val="zero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000000000000933" l="0.70000000000000062" r="0.70000000000000062" t="0.75000000000000933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hr-HR" sz="1000"/>
              <a:t>Odnos otkupa i prodaje strane gotovine i čekova u travnju 2018. </a:t>
            </a:r>
            <a:endParaRPr lang="en-US" sz="1000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25633914141414144"/>
          <c:y val="0.26546423611111103"/>
          <c:w val="0.49521136363636381"/>
          <c:h val="0.68091562500000002"/>
        </c:manualLayout>
      </c:layout>
      <c:pieChart>
        <c:varyColors val="1"/>
        <c:ser>
          <c:idx val="0"/>
          <c:order val="0"/>
          <c:tx>
            <c:strRef>
              <c:f>' 2018'!$B$83:$B$85</c:f>
              <c:strCache>
                <c:ptCount val="3"/>
                <c:pt idx="0">
                  <c:v>Otkup strane gotovine</c:v>
                </c:pt>
                <c:pt idx="1">
                  <c:v>Prodaja strane gotovine</c:v>
                </c:pt>
                <c:pt idx="2">
                  <c:v>Otkup čekova</c:v>
                </c:pt>
              </c:strCache>
            </c:strRef>
          </c:tx>
          <c:dLbls>
            <c:dLbl>
              <c:idx val="0"/>
              <c:layout>
                <c:manualLayout>
                  <c:x val="6.5910101010101016E-2"/>
                  <c:y val="-0.11453194444444445"/>
                </c:manualLayout>
              </c:layout>
              <c:tx>
                <c:rich>
                  <a:bodyPr/>
                  <a:lstStyle/>
                  <a:p>
                    <a:r>
                      <a:rPr lang="en-US" sz="800"/>
                      <a:t>Otkup strane gotovine 73,574%</a:t>
                    </a:r>
                    <a:endParaRPr lang="en-US"/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CD65-4E2B-BCDC-C1E96F059578}"/>
                </c:ext>
              </c:extLst>
            </c:dLbl>
            <c:dLbl>
              <c:idx val="1"/>
              <c:layout>
                <c:manualLayout>
                  <c:x val="-5.1188888888888888E-2"/>
                  <c:y val="0.10778680555555611"/>
                </c:manualLayout>
              </c:layout>
              <c:tx>
                <c:rich>
                  <a:bodyPr/>
                  <a:lstStyle/>
                  <a:p>
                    <a:r>
                      <a:rPr lang="en-US" sz="800"/>
                      <a:t>Prodaja strane gotovine 26,426%</a:t>
                    </a:r>
                    <a:endParaRPr lang="en-US"/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CD65-4E2B-BCDC-C1E96F059578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 sz="800"/>
                      <a:t>Otkup čekova 0,000%</a:t>
                    </a:r>
                    <a:endParaRPr lang="en-US"/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CD65-4E2B-BCDC-C1E96F059578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' 2018'!$F$83:$F$85</c:f>
              <c:numCache>
                <c:formatCode>#,##0.00000</c:formatCode>
                <c:ptCount val="3"/>
                <c:pt idx="0">
                  <c:v>0.73574283588853884</c:v>
                </c:pt>
                <c:pt idx="1">
                  <c:v>0.26425622256711689</c:v>
                </c:pt>
                <c:pt idx="2">
                  <c:v>9.4154434426738292E-7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D65-4E2B-BCDC-C1E96F0595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10"/>
      </c:pieChart>
    </c:plotArea>
    <c:plotVisOnly val="1"/>
    <c:dispBlanksAs val="zero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000000000000933" l="0.70000000000000062" r="0.70000000000000062" t="0.75000000000000933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hr-HR" sz="1000"/>
              <a:t>Udio pojedinih valuta u ukupnom prometu ovlaštenih mjenjača u travnju 2018.</a:t>
            </a:r>
            <a:endParaRPr lang="en-US" sz="1000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25116540404040399"/>
          <c:y val="0.26835729166666838"/>
          <c:w val="0.49880707070707697"/>
          <c:h val="0.68585972222222213"/>
        </c:manualLayout>
      </c:layout>
      <c:pieChart>
        <c:varyColors val="1"/>
        <c:ser>
          <c:idx val="0"/>
          <c:order val="0"/>
          <c:tx>
            <c:strRef>
              <c:f>' 2018'!$B$72:$B$75</c:f>
              <c:strCache>
                <c:ptCount val="4"/>
                <c:pt idx="0">
                  <c:v>EUR</c:v>
                </c:pt>
                <c:pt idx="1">
                  <c:v>USD</c:v>
                </c:pt>
                <c:pt idx="2">
                  <c:v>CHF</c:v>
                </c:pt>
                <c:pt idx="3">
                  <c:v>Ostale valute</c:v>
                </c:pt>
              </c:strCache>
            </c:strRef>
          </c:tx>
          <c:dLbls>
            <c:dLbl>
              <c:idx val="0"/>
              <c:layout>
                <c:manualLayout>
                  <c:x val="9.5856565656565765E-2"/>
                  <c:y val="-7.696442219975838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Euro 86,937%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D319-4D99-9F4F-F8225EE425CD}"/>
                </c:ext>
              </c:extLst>
            </c:dLbl>
            <c:dLbl>
              <c:idx val="1"/>
              <c:layout>
                <c:manualLayout>
                  <c:x val="-7.6905832662700707E-2"/>
                  <c:y val="0.10799487273393404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Američki dolar 6,326%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D319-4D99-9F4F-F8225EE425CD}"/>
                </c:ext>
              </c:extLst>
            </c:dLbl>
            <c:dLbl>
              <c:idx val="2"/>
              <c:layout>
                <c:manualLayout>
                  <c:x val="7.8737373737373904E-3"/>
                  <c:y val="-4.9482638888890375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Švicarski franak 3,536%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D319-4D99-9F4F-F8225EE425CD}"/>
                </c:ext>
              </c:extLst>
            </c:dLbl>
            <c:dLbl>
              <c:idx val="3"/>
              <c:layout>
                <c:manualLayout>
                  <c:x val="0.16403589330892759"/>
                  <c:y val="-6.0321674906917509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Ostale valute 3,201%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D319-4D99-9F4F-F8225EE425CD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' 2018'!$F$72:$F$75</c:f>
              <c:numCache>
                <c:formatCode>0.00000</c:formatCode>
                <c:ptCount val="4"/>
                <c:pt idx="0">
                  <c:v>0.86937194051489852</c:v>
                </c:pt>
                <c:pt idx="1">
                  <c:v>6.3258647236489524E-2</c:v>
                </c:pt>
                <c:pt idx="2">
                  <c:v>3.5364004320016594E-2</c:v>
                </c:pt>
                <c:pt idx="3">
                  <c:v>3.200540792859536E-2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319-4D99-9F4F-F8225EE425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plotVisOnly val="1"/>
    <c:dispBlanksAs val="zero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000000000000933" l="0.70000000000000062" r="0.70000000000000062" t="0.75000000000000933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hr-HR" sz="1000"/>
              <a:t>Odnos otkupa i prodaje strane gotovine i čekova u svibnju 2018. </a:t>
            </a:r>
            <a:endParaRPr lang="en-US" sz="1000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25633914141414144"/>
          <c:y val="0.26546423611111103"/>
          <c:w val="0.49521136363636381"/>
          <c:h val="0.68091562500000002"/>
        </c:manualLayout>
      </c:layout>
      <c:pieChart>
        <c:varyColors val="1"/>
        <c:ser>
          <c:idx val="0"/>
          <c:order val="0"/>
          <c:tx>
            <c:strRef>
              <c:f>' 2018'!$B$83:$B$85</c:f>
              <c:strCache>
                <c:ptCount val="3"/>
                <c:pt idx="0">
                  <c:v>Otkup strane gotovine</c:v>
                </c:pt>
                <c:pt idx="1">
                  <c:v>Prodaja strane gotovine</c:v>
                </c:pt>
                <c:pt idx="2">
                  <c:v>Otkup čekova</c:v>
                </c:pt>
              </c:strCache>
            </c:strRef>
          </c:tx>
          <c:dLbls>
            <c:dLbl>
              <c:idx val="0"/>
              <c:layout>
                <c:manualLayout>
                  <c:x val="6.5910101010101016E-2"/>
                  <c:y val="-0.11453194444444445"/>
                </c:manualLayout>
              </c:layout>
              <c:tx>
                <c:rich>
                  <a:bodyPr/>
                  <a:lstStyle/>
                  <a:p>
                    <a:r>
                      <a:rPr lang="en-US" sz="800"/>
                      <a:t>Otkup strane gotovine 74,542%</a:t>
                    </a:r>
                    <a:endParaRPr lang="en-US"/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CD1D-4FF7-86CF-DACFE45B8A01}"/>
                </c:ext>
              </c:extLst>
            </c:dLbl>
            <c:dLbl>
              <c:idx val="1"/>
              <c:layout>
                <c:manualLayout>
                  <c:x val="-5.1188888888888888E-2"/>
                  <c:y val="0.10778680555555611"/>
                </c:manualLayout>
              </c:layout>
              <c:tx>
                <c:rich>
                  <a:bodyPr/>
                  <a:lstStyle/>
                  <a:p>
                    <a:r>
                      <a:rPr lang="en-US" sz="800"/>
                      <a:t>Prodaja strane gotovine 25,458%</a:t>
                    </a:r>
                    <a:endParaRPr lang="en-US"/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CD1D-4FF7-86CF-DACFE45B8A01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 sz="800"/>
                      <a:t>Otkup čekova 0,000%</a:t>
                    </a:r>
                    <a:endParaRPr lang="en-US"/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CD1D-4FF7-86CF-DACFE45B8A0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' 2018'!$G$83:$G$85</c:f>
              <c:numCache>
                <c:formatCode>#,##0.00000</c:formatCode>
                <c:ptCount val="3"/>
                <c:pt idx="0">
                  <c:v>0.74542131203159578</c:v>
                </c:pt>
                <c:pt idx="1">
                  <c:v>0.25457777391158698</c:v>
                </c:pt>
                <c:pt idx="2">
                  <c:v>9.140568172113251E-7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D1D-4FF7-86CF-DACFE45B8A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10"/>
      </c:pieChart>
    </c:plotArea>
    <c:plotVisOnly val="1"/>
    <c:dispBlanksAs val="zero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000000000000933" l="0.70000000000000062" r="0.70000000000000062" t="0.75000000000000933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hr-HR" sz="1000"/>
              <a:t>Udio pojedinih valuta u ukupnom prometu ovlaštenih mjenjača u svibnju 2018.</a:t>
            </a:r>
            <a:endParaRPr lang="en-US" sz="1000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25116540404040399"/>
          <c:y val="0.26835729166666838"/>
          <c:w val="0.49880707070707697"/>
          <c:h val="0.68585972222222213"/>
        </c:manualLayout>
      </c:layout>
      <c:pieChart>
        <c:varyColors val="1"/>
        <c:ser>
          <c:idx val="0"/>
          <c:order val="0"/>
          <c:tx>
            <c:strRef>
              <c:f>' 2018'!$B$72:$B$75</c:f>
              <c:strCache>
                <c:ptCount val="4"/>
                <c:pt idx="0">
                  <c:v>EUR</c:v>
                </c:pt>
                <c:pt idx="1">
                  <c:v>USD</c:v>
                </c:pt>
                <c:pt idx="2">
                  <c:v>CHF</c:v>
                </c:pt>
                <c:pt idx="3">
                  <c:v>Ostale valute</c:v>
                </c:pt>
              </c:strCache>
            </c:strRef>
          </c:tx>
          <c:dLbls>
            <c:dLbl>
              <c:idx val="0"/>
              <c:layout>
                <c:manualLayout>
                  <c:x val="9.5856565656565765E-2"/>
                  <c:y val="-7.696442219975838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Euro 86,542%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28D8-440D-94CB-940557A71BF1}"/>
                </c:ext>
              </c:extLst>
            </c:dLbl>
            <c:dLbl>
              <c:idx val="1"/>
              <c:layout>
                <c:manualLayout>
                  <c:x val="-7.6905832662700707E-2"/>
                  <c:y val="0.10799487273393404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Američki dolar 6,676%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28D8-440D-94CB-940557A71BF1}"/>
                </c:ext>
              </c:extLst>
            </c:dLbl>
            <c:dLbl>
              <c:idx val="2"/>
              <c:layout>
                <c:manualLayout>
                  <c:x val="7.8737373737373904E-3"/>
                  <c:y val="-4.9482638888890375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Švicarski franak 3,596%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28D8-440D-94CB-940557A71BF1}"/>
                </c:ext>
              </c:extLst>
            </c:dLbl>
            <c:dLbl>
              <c:idx val="3"/>
              <c:layout>
                <c:manualLayout>
                  <c:x val="0.16403589330892759"/>
                  <c:y val="-6.0321674906917509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Ostale valute 3,187%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28D8-440D-94CB-940557A71BF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' 2018'!$G$72:$G$75</c:f>
              <c:numCache>
                <c:formatCode>0.00000</c:formatCode>
                <c:ptCount val="4"/>
                <c:pt idx="0">
                  <c:v>0.86541596969182255</c:v>
                </c:pt>
                <c:pt idx="1">
                  <c:v>6.6756245948842802E-2</c:v>
                </c:pt>
                <c:pt idx="2">
                  <c:v>3.5961274555400456E-2</c:v>
                </c:pt>
                <c:pt idx="3">
                  <c:v>3.1866509803934191E-2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8D8-440D-94CB-940557A71B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plotVisOnly val="1"/>
    <c:dispBlanksAs val="zero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000000000000933" l="0.70000000000000062" r="0.70000000000000062" t="0.75000000000000933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hr-HR" sz="1000"/>
              <a:t>Odnos otkupa i prodaje strane gotovine i čekova u lipnju 2018. </a:t>
            </a:r>
            <a:endParaRPr lang="en-US" sz="1000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25633914141414144"/>
          <c:y val="0.26546423611111103"/>
          <c:w val="0.49521136363636381"/>
          <c:h val="0.68091562500000002"/>
        </c:manualLayout>
      </c:layout>
      <c:pieChart>
        <c:varyColors val="1"/>
        <c:ser>
          <c:idx val="0"/>
          <c:order val="0"/>
          <c:tx>
            <c:strRef>
              <c:f>' 2018'!$B$83:$B$85</c:f>
              <c:strCache>
                <c:ptCount val="3"/>
                <c:pt idx="0">
                  <c:v>Otkup strane gotovine</c:v>
                </c:pt>
                <c:pt idx="1">
                  <c:v>Prodaja strane gotovine</c:v>
                </c:pt>
                <c:pt idx="2">
                  <c:v>Otkup čekova</c:v>
                </c:pt>
              </c:strCache>
            </c:strRef>
          </c:tx>
          <c:dLbls>
            <c:dLbl>
              <c:idx val="0"/>
              <c:layout>
                <c:manualLayout>
                  <c:x val="6.5910101010101016E-2"/>
                  <c:y val="-0.11453194444444445"/>
                </c:manualLayout>
              </c:layout>
              <c:tx>
                <c:rich>
                  <a:bodyPr/>
                  <a:lstStyle/>
                  <a:p>
                    <a:r>
                      <a:rPr lang="en-US" sz="800"/>
                      <a:t>Otkup strane gotovine 75,800%</a:t>
                    </a:r>
                    <a:endParaRPr lang="en-US"/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08EA-4A32-83E2-503CDD5F0D8D}"/>
                </c:ext>
              </c:extLst>
            </c:dLbl>
            <c:dLbl>
              <c:idx val="1"/>
              <c:layout>
                <c:manualLayout>
                  <c:x val="-5.1188888888888888E-2"/>
                  <c:y val="0.10778680555555611"/>
                </c:manualLayout>
              </c:layout>
              <c:tx>
                <c:rich>
                  <a:bodyPr/>
                  <a:lstStyle/>
                  <a:p>
                    <a:r>
                      <a:rPr lang="en-US" sz="800"/>
                      <a:t>Prodaja strane gotovine 24,200%</a:t>
                    </a:r>
                    <a:endParaRPr lang="en-US"/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8EA-4A32-83E2-503CDD5F0D8D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 sz="800"/>
                      <a:t>Otkup čekova 0,000%</a:t>
                    </a:r>
                    <a:endParaRPr lang="en-US"/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08EA-4A32-83E2-503CDD5F0D8D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' 2018'!$H$83:$H$85</c:f>
              <c:numCache>
                <c:formatCode>#,##0.00000</c:formatCode>
                <c:ptCount val="3"/>
                <c:pt idx="0">
                  <c:v>0.75800432861855549</c:v>
                </c:pt>
                <c:pt idx="1">
                  <c:v>0.24199490969347792</c:v>
                </c:pt>
                <c:pt idx="2">
                  <c:v>7.616879665375465E-7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8EA-4A32-83E2-503CDD5F0D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10"/>
      </c:pieChart>
    </c:plotArea>
    <c:plotVisOnly val="1"/>
    <c:dispBlanksAs val="zero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000000000000933" l="0.70000000000000062" r="0.70000000000000062" t="0.75000000000000933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hr-HR" sz="1000"/>
              <a:t>Udio pojedinih valuta u ukupnom prometu ovlaštenih mjenjača u lipnju 2018.</a:t>
            </a:r>
            <a:endParaRPr lang="en-US" sz="1000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25116540404040399"/>
          <c:y val="0.26835729166666838"/>
          <c:w val="0.49880707070707697"/>
          <c:h val="0.68585972222222213"/>
        </c:manualLayout>
      </c:layout>
      <c:pieChart>
        <c:varyColors val="1"/>
        <c:ser>
          <c:idx val="0"/>
          <c:order val="0"/>
          <c:tx>
            <c:strRef>
              <c:f>' 2018'!$B$72:$B$75</c:f>
              <c:strCache>
                <c:ptCount val="4"/>
                <c:pt idx="0">
                  <c:v>EUR</c:v>
                </c:pt>
                <c:pt idx="1">
                  <c:v>USD</c:v>
                </c:pt>
                <c:pt idx="2">
                  <c:v>CHF</c:v>
                </c:pt>
                <c:pt idx="3">
                  <c:v>Ostale valute</c:v>
                </c:pt>
              </c:strCache>
            </c:strRef>
          </c:tx>
          <c:dLbls>
            <c:dLbl>
              <c:idx val="0"/>
              <c:layout>
                <c:manualLayout>
                  <c:x val="9.5856565656565765E-2"/>
                  <c:y val="-7.696442219975838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Euro 85,915%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79ED-4C43-BB13-1EB044735580}"/>
                </c:ext>
              </c:extLst>
            </c:dLbl>
            <c:dLbl>
              <c:idx val="1"/>
              <c:layout>
                <c:manualLayout>
                  <c:x val="-7.6905832662700707E-2"/>
                  <c:y val="0.10799487273393404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Američki dolar 6,892%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79ED-4C43-BB13-1EB044735580}"/>
                </c:ext>
              </c:extLst>
            </c:dLbl>
            <c:dLbl>
              <c:idx val="2"/>
              <c:layout>
                <c:manualLayout>
                  <c:x val="7.8737373737373904E-3"/>
                  <c:y val="-4.9482638888890375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Švicarski franak 2,658%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79ED-4C43-BB13-1EB044735580}"/>
                </c:ext>
              </c:extLst>
            </c:dLbl>
            <c:dLbl>
              <c:idx val="3"/>
              <c:layout>
                <c:manualLayout>
                  <c:x val="0.16403589330892759"/>
                  <c:y val="-6.0321674906917509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Ostale valute 4,535%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79ED-4C43-BB13-1EB044735580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' 2018'!$H$72:$H$75</c:f>
              <c:numCache>
                <c:formatCode>0.00000</c:formatCode>
                <c:ptCount val="4"/>
                <c:pt idx="0">
                  <c:v>0.85914554434794821</c:v>
                </c:pt>
                <c:pt idx="1">
                  <c:v>6.8920790597406287E-2</c:v>
                </c:pt>
                <c:pt idx="2">
                  <c:v>2.6581006159412654E-2</c:v>
                </c:pt>
                <c:pt idx="3">
                  <c:v>4.535265889523285E-2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9ED-4C43-BB13-1EB0447355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plotVisOnly val="1"/>
    <c:dispBlanksAs val="zero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000000000000933" l="0.70000000000000062" r="0.70000000000000062" t="0.75000000000000933" header="0.30000000000000032" footer="0.3000000000000003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hr-HR" sz="1000"/>
              <a:t>Odnos otkupa i prodaje strane gotovine i čekova u srpnju 2018. </a:t>
            </a:r>
            <a:endParaRPr lang="en-US" sz="1000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25633914141414144"/>
          <c:y val="0.26546423611111103"/>
          <c:w val="0.49521136363636381"/>
          <c:h val="0.68091562500000002"/>
        </c:manualLayout>
      </c:layout>
      <c:pieChart>
        <c:varyColors val="1"/>
        <c:ser>
          <c:idx val="0"/>
          <c:order val="0"/>
          <c:tx>
            <c:strRef>
              <c:f>' 2018'!$B$83:$B$85</c:f>
              <c:strCache>
                <c:ptCount val="3"/>
                <c:pt idx="0">
                  <c:v>Otkup strane gotovine</c:v>
                </c:pt>
                <c:pt idx="1">
                  <c:v>Prodaja strane gotovine</c:v>
                </c:pt>
                <c:pt idx="2">
                  <c:v>Otkup čekova</c:v>
                </c:pt>
              </c:strCache>
            </c:strRef>
          </c:tx>
          <c:dLbls>
            <c:dLbl>
              <c:idx val="0"/>
              <c:layout>
                <c:manualLayout>
                  <c:x val="9.4773737373737371E-2"/>
                  <c:y val="-0.1057125"/>
                </c:manualLayout>
              </c:layout>
              <c:tx>
                <c:rich>
                  <a:bodyPr/>
                  <a:lstStyle/>
                  <a:p>
                    <a:r>
                      <a:rPr lang="en-US" sz="800"/>
                      <a:t>Otkup strane gotovine 78,105%</a:t>
                    </a:r>
                    <a:endParaRPr lang="en-US"/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E0DA-4C41-A454-87BC54CDA9D2}"/>
                </c:ext>
              </c:extLst>
            </c:dLbl>
            <c:dLbl>
              <c:idx val="1"/>
              <c:layout>
                <c:manualLayout>
                  <c:x val="-5.1188888888888888E-2"/>
                  <c:y val="0.10778680555555611"/>
                </c:manualLayout>
              </c:layout>
              <c:tx>
                <c:rich>
                  <a:bodyPr/>
                  <a:lstStyle/>
                  <a:p>
                    <a:r>
                      <a:rPr lang="en-US" sz="800"/>
                      <a:t>Prodaja strane gotovine 21,895%</a:t>
                    </a:r>
                    <a:endParaRPr lang="en-US"/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E0DA-4C41-A454-87BC54CDA9D2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 sz="800"/>
                      <a:t>Otkup čekova 0,000%</a:t>
                    </a:r>
                    <a:endParaRPr lang="en-US"/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E0DA-4C41-A454-87BC54CDA9D2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' 2018'!$I$83:$I$85</c:f>
              <c:numCache>
                <c:formatCode>#,##0.00000</c:formatCode>
                <c:ptCount val="3"/>
                <c:pt idx="0">
                  <c:v>0.78104529314295634</c:v>
                </c:pt>
                <c:pt idx="1">
                  <c:v>0.21895420234008664</c:v>
                </c:pt>
                <c:pt idx="2">
                  <c:v>5.0451695698750414E-7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0DA-4C41-A454-87BC54CDA9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10"/>
      </c:pieChart>
    </c:plotArea>
    <c:plotVisOnly val="1"/>
    <c:dispBlanksAs val="zero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000000000000933" l="0.70000000000000062" r="0.70000000000000062" t="0.7500000000000093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hr-HR" sz="1000"/>
              <a:t>Odnos otkupa i prodaje strane gotovine u 2018.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8.0503153606097125E-2"/>
          <c:y val="0.12347222222222283"/>
          <c:w val="0.89333306863655959"/>
          <c:h val="0.63598333333333656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 2018'!$B$6</c:f>
              <c:strCache>
                <c:ptCount val="1"/>
                <c:pt idx="0">
                  <c:v>Otkup strane gotovine i čekova </c:v>
                </c:pt>
              </c:strCache>
            </c:strRef>
          </c:tx>
          <c:invertIfNegative val="0"/>
          <c:cat>
            <c:strRef>
              <c:f>' 2018'!$C$5:$N$5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 2018'!$C$6:$N$6</c:f>
              <c:numCache>
                <c:formatCode>#,##0.00</c:formatCode>
                <c:ptCount val="12"/>
                <c:pt idx="0">
                  <c:v>947540227</c:v>
                </c:pt>
                <c:pt idx="1">
                  <c:v>969946147</c:v>
                </c:pt>
                <c:pt idx="2">
                  <c:v>1448668108</c:v>
                </c:pt>
                <c:pt idx="3">
                  <c:v>1714440597</c:v>
                </c:pt>
                <c:pt idx="4">
                  <c:v>2000445362</c:v>
                </c:pt>
                <c:pt idx="5">
                  <c:v>2183391679</c:v>
                </c:pt>
                <c:pt idx="6">
                  <c:v>3396544866</c:v>
                </c:pt>
                <c:pt idx="7">
                  <c:v>3414757136</c:v>
                </c:pt>
                <c:pt idx="8">
                  <c:v>1886329785</c:v>
                </c:pt>
                <c:pt idx="9">
                  <c:v>1465132012</c:v>
                </c:pt>
                <c:pt idx="10">
                  <c:v>1173533478</c:v>
                </c:pt>
                <c:pt idx="11">
                  <c:v>1352501950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85-475E-BB1F-27C907E3F1E2}"/>
            </c:ext>
          </c:extLst>
        </c:ser>
        <c:ser>
          <c:idx val="1"/>
          <c:order val="1"/>
          <c:tx>
            <c:strRef>
              <c:f>' 2018'!$B$7</c:f>
              <c:strCache>
                <c:ptCount val="1"/>
                <c:pt idx="0">
                  <c:v>Prodaja strane gotovine </c:v>
                </c:pt>
              </c:strCache>
            </c:strRef>
          </c:tx>
          <c:invertIfNegative val="0"/>
          <c:cat>
            <c:strRef>
              <c:f>' 2018'!$C$5:$N$5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 2018'!$C$7:$N$7</c:f>
              <c:numCache>
                <c:formatCode>#,##0.00</c:formatCode>
                <c:ptCount val="12"/>
                <c:pt idx="0">
                  <c:v>521917974</c:v>
                </c:pt>
                <c:pt idx="1">
                  <c:v>431331112</c:v>
                </c:pt>
                <c:pt idx="2">
                  <c:v>593064372</c:v>
                </c:pt>
                <c:pt idx="3">
                  <c:v>615773602</c:v>
                </c:pt>
                <c:pt idx="4">
                  <c:v>683195254</c:v>
                </c:pt>
                <c:pt idx="5">
                  <c:v>697052934</c:v>
                </c:pt>
                <c:pt idx="6">
                  <c:v>952169225</c:v>
                </c:pt>
                <c:pt idx="7">
                  <c:v>1015432371</c:v>
                </c:pt>
                <c:pt idx="8">
                  <c:v>743269973</c:v>
                </c:pt>
                <c:pt idx="9">
                  <c:v>663903093</c:v>
                </c:pt>
                <c:pt idx="10">
                  <c:v>551516744</c:v>
                </c:pt>
                <c:pt idx="11">
                  <c:v>698289983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F85-475E-BB1F-27C907E3F1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237012464"/>
        <c:axId val="237013024"/>
      </c:barChart>
      <c:catAx>
        <c:axId val="23701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2400000" vert="horz"/>
          <a:lstStyle/>
          <a:p>
            <a:pPr>
              <a:defRPr/>
            </a:pPr>
            <a:endParaRPr lang="sr-Latn-RS"/>
          </a:p>
        </c:txPr>
        <c:crossAx val="237013024"/>
        <c:crosses val="autoZero"/>
        <c:auto val="1"/>
        <c:lblAlgn val="ctr"/>
        <c:lblOffset val="100"/>
        <c:noMultiLvlLbl val="1"/>
      </c:catAx>
      <c:valAx>
        <c:axId val="237013024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spPr>
          <a:ln w="9525">
            <a:noFill/>
          </a:ln>
        </c:spPr>
        <c:crossAx val="237012464"/>
        <c:crosses val="autoZero"/>
        <c:crossBetween val="between"/>
      </c:valAx>
      <c:spPr>
        <a:ln>
          <a:solidFill>
            <a:schemeClr val="tx1"/>
          </a:solidFill>
        </a:ln>
      </c:spPr>
    </c:plotArea>
    <c:legend>
      <c:legendPos val="b"/>
      <c:overlay val="0"/>
    </c:legend>
    <c:plotVisOnly val="1"/>
    <c:dispBlanksAs val="gap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000000000000921" l="0.70000000000000062" r="0.70000000000000062" t="0.75000000000000921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hr-HR" sz="1000"/>
              <a:t>Udio pojedinih valuta u ukupnom prometu ovlaštenih mjenjača u srpnju 2018.</a:t>
            </a:r>
            <a:endParaRPr lang="en-US" sz="1000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25116540404040399"/>
          <c:y val="0.26835729166666838"/>
          <c:w val="0.49880707070707697"/>
          <c:h val="0.68585972222222213"/>
        </c:manualLayout>
      </c:layout>
      <c:pieChart>
        <c:varyColors val="1"/>
        <c:ser>
          <c:idx val="0"/>
          <c:order val="0"/>
          <c:tx>
            <c:strRef>
              <c:f>' 2018'!$B$72:$B$75</c:f>
              <c:strCache>
                <c:ptCount val="4"/>
                <c:pt idx="0">
                  <c:v>EUR</c:v>
                </c:pt>
                <c:pt idx="1">
                  <c:v>USD</c:v>
                </c:pt>
                <c:pt idx="2">
                  <c:v>CHF</c:v>
                </c:pt>
                <c:pt idx="3">
                  <c:v>Ostale valute</c:v>
                </c:pt>
              </c:strCache>
            </c:strRef>
          </c:tx>
          <c:dLbls>
            <c:dLbl>
              <c:idx val="0"/>
              <c:layout>
                <c:manualLayout>
                  <c:x val="9.5856565656565765E-2"/>
                  <c:y val="-7.696442219975838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Euro 87,142%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30C2-4AB2-B9A1-590CCCE0BEC9}"/>
                </c:ext>
              </c:extLst>
            </c:dLbl>
            <c:dLbl>
              <c:idx val="1"/>
              <c:layout>
                <c:manualLayout>
                  <c:x val="-7.6905832662700707E-2"/>
                  <c:y val="0.10799487273393404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Američki dolar 5,001%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0C2-4AB2-B9A1-590CCCE0BEC9}"/>
                </c:ext>
              </c:extLst>
            </c:dLbl>
            <c:dLbl>
              <c:idx val="2"/>
              <c:layout>
                <c:manualLayout>
                  <c:x val="7.8737373737373904E-3"/>
                  <c:y val="-4.9482638888890375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Švicarski franak 3,048%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30C2-4AB2-B9A1-590CCCE0BEC9}"/>
                </c:ext>
              </c:extLst>
            </c:dLbl>
            <c:dLbl>
              <c:idx val="3"/>
              <c:layout>
                <c:manualLayout>
                  <c:x val="0.16403589330892759"/>
                  <c:y val="-6.0321674906917509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Ostale valute 4,809%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0C2-4AB2-B9A1-590CCCE0BEC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' 2018'!$I$72:$I$75</c:f>
              <c:numCache>
                <c:formatCode>0.00000</c:formatCode>
                <c:ptCount val="4"/>
                <c:pt idx="0">
                  <c:v>0.87141797936147647</c:v>
                </c:pt>
                <c:pt idx="1">
                  <c:v>5.0008762233893202E-2</c:v>
                </c:pt>
                <c:pt idx="2">
                  <c:v>3.0478348363785317E-2</c:v>
                </c:pt>
                <c:pt idx="3">
                  <c:v>4.8094910040845019E-2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0C2-4AB2-B9A1-590CCCE0BE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plotVisOnly val="1"/>
    <c:dispBlanksAs val="zero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000000000000933" l="0.70000000000000062" r="0.70000000000000062" t="0.75000000000000933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hr-HR" sz="1000"/>
              <a:t>Odnos otkupa i prodaje strane gotovine i čekova u kolovozu 2018. </a:t>
            </a:r>
            <a:endParaRPr lang="en-US" sz="1000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25633914141414144"/>
          <c:y val="0.26546423611111103"/>
          <c:w val="0.49521136363636381"/>
          <c:h val="0.68091562500000002"/>
        </c:manualLayout>
      </c:layout>
      <c:pieChart>
        <c:varyColors val="1"/>
        <c:ser>
          <c:idx val="0"/>
          <c:order val="0"/>
          <c:tx>
            <c:strRef>
              <c:f>' 2018'!$B$83:$B$85</c:f>
              <c:strCache>
                <c:ptCount val="3"/>
                <c:pt idx="0">
                  <c:v>Otkup strane gotovine</c:v>
                </c:pt>
                <c:pt idx="1">
                  <c:v>Prodaja strane gotovine</c:v>
                </c:pt>
                <c:pt idx="2">
                  <c:v>Otkup čekova</c:v>
                </c:pt>
              </c:strCache>
            </c:strRef>
          </c:tx>
          <c:dLbls>
            <c:dLbl>
              <c:idx val="0"/>
              <c:layout>
                <c:manualLayout>
                  <c:x val="9.4773737373737371E-2"/>
                  <c:y val="-0.1057125"/>
                </c:manualLayout>
              </c:layout>
              <c:tx>
                <c:rich>
                  <a:bodyPr/>
                  <a:lstStyle/>
                  <a:p>
                    <a:r>
                      <a:rPr lang="en-US" sz="800"/>
                      <a:t>Otkup strane gotovine 77,079%</a:t>
                    </a:r>
                    <a:endParaRPr lang="en-US"/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66EF-4A73-A122-89FF18182B47}"/>
                </c:ext>
              </c:extLst>
            </c:dLbl>
            <c:dLbl>
              <c:idx val="1"/>
              <c:layout>
                <c:manualLayout>
                  <c:x val="-5.1188888888888888E-2"/>
                  <c:y val="0.10778680555555611"/>
                </c:manualLayout>
              </c:layout>
              <c:tx>
                <c:rich>
                  <a:bodyPr/>
                  <a:lstStyle/>
                  <a:p>
                    <a:r>
                      <a:rPr lang="en-US" sz="800"/>
                      <a:t>Prodaja strane gotovine 22,921%</a:t>
                    </a:r>
                    <a:endParaRPr lang="en-US"/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66EF-4A73-A122-89FF18182B47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 sz="800"/>
                      <a:t>Otkup čekova 0,000%</a:t>
                    </a:r>
                    <a:endParaRPr lang="en-US"/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66EF-4A73-A122-89FF18182B47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' 2018'!$J$83:$J$85</c:f>
              <c:numCache>
                <c:formatCode>#,##0.00000</c:formatCode>
                <c:ptCount val="3"/>
                <c:pt idx="0">
                  <c:v>0.77079207031763664</c:v>
                </c:pt>
                <c:pt idx="1">
                  <c:v>0.22920743444395503</c:v>
                </c:pt>
                <c:pt idx="2">
                  <c:v>4.9523840831940281E-7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6EF-4A73-A122-89FF18182B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10"/>
      </c:pieChart>
    </c:plotArea>
    <c:plotVisOnly val="1"/>
    <c:dispBlanksAs val="zero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000000000000933" l="0.70000000000000062" r="0.70000000000000062" t="0.75000000000000933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hr-HR" sz="1000"/>
              <a:t>Udio pojedinih valuta u ukupnom prometu ovlaštenih mjenjača u kolovozu 2018.</a:t>
            </a:r>
            <a:endParaRPr lang="en-US" sz="1000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25116540404040399"/>
          <c:y val="0.26835729166666838"/>
          <c:w val="0.49880707070707697"/>
          <c:h val="0.68585972222222213"/>
        </c:manualLayout>
      </c:layout>
      <c:pieChart>
        <c:varyColors val="1"/>
        <c:ser>
          <c:idx val="0"/>
          <c:order val="0"/>
          <c:tx>
            <c:strRef>
              <c:f>' 2018'!$B$72:$B$75</c:f>
              <c:strCache>
                <c:ptCount val="4"/>
                <c:pt idx="0">
                  <c:v>EUR</c:v>
                </c:pt>
                <c:pt idx="1">
                  <c:v>USD</c:v>
                </c:pt>
                <c:pt idx="2">
                  <c:v>CHF</c:v>
                </c:pt>
                <c:pt idx="3">
                  <c:v>Ostale valute</c:v>
                </c:pt>
              </c:strCache>
            </c:strRef>
          </c:tx>
          <c:dLbls>
            <c:dLbl>
              <c:idx val="0"/>
              <c:layout>
                <c:manualLayout>
                  <c:x val="9.5856565656565765E-2"/>
                  <c:y val="-7.696442219975838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Euro 88,693%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4A60-414C-891B-8E4B3F8F7A3B}"/>
                </c:ext>
              </c:extLst>
            </c:dLbl>
            <c:dLbl>
              <c:idx val="1"/>
              <c:layout>
                <c:manualLayout>
                  <c:x val="-7.6905832662700707E-2"/>
                  <c:y val="0.10799487273393404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Američki dolar 4,615%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4A60-414C-891B-8E4B3F8F7A3B}"/>
                </c:ext>
              </c:extLst>
            </c:dLbl>
            <c:dLbl>
              <c:idx val="2"/>
              <c:layout>
                <c:manualLayout>
                  <c:x val="7.8737373737373904E-3"/>
                  <c:y val="-4.9482638888890375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Švicarski franak 2,600%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4A60-414C-891B-8E4B3F8F7A3B}"/>
                </c:ext>
              </c:extLst>
            </c:dLbl>
            <c:dLbl>
              <c:idx val="3"/>
              <c:layout>
                <c:manualLayout>
                  <c:x val="0.16403589330892759"/>
                  <c:y val="-6.0321674906917509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Ostale valute 4,092%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4A60-414C-891B-8E4B3F8F7A3B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' 2018'!$J$72:$J$75</c:f>
              <c:numCache>
                <c:formatCode>0.00000</c:formatCode>
                <c:ptCount val="4"/>
                <c:pt idx="0">
                  <c:v>0.88692858122468576</c:v>
                </c:pt>
                <c:pt idx="1">
                  <c:v>4.6152611457575737E-2</c:v>
                </c:pt>
                <c:pt idx="2">
                  <c:v>2.6003791896029155E-2</c:v>
                </c:pt>
                <c:pt idx="3">
                  <c:v>4.0915015421709347E-2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A60-414C-891B-8E4B3F8F7A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plotVisOnly val="1"/>
    <c:dispBlanksAs val="zero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000000000000933" l="0.70000000000000062" r="0.70000000000000062" t="0.75000000000000933" header="0.30000000000000032" footer="0.3000000000000003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hr-HR" sz="1000"/>
              <a:t>Odnos otkupa i prodaje strane gotovine i čekova u rujnu 2018. </a:t>
            </a:r>
            <a:endParaRPr lang="en-US" sz="1000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25633914141414144"/>
          <c:y val="0.26546423611111103"/>
          <c:w val="0.49521136363636381"/>
          <c:h val="0.68091562500000002"/>
        </c:manualLayout>
      </c:layout>
      <c:pieChart>
        <c:varyColors val="1"/>
        <c:ser>
          <c:idx val="0"/>
          <c:order val="0"/>
          <c:tx>
            <c:strRef>
              <c:f>' 2018'!$B$83:$B$85</c:f>
              <c:strCache>
                <c:ptCount val="3"/>
                <c:pt idx="0">
                  <c:v>Otkup strane gotovine</c:v>
                </c:pt>
                <c:pt idx="1">
                  <c:v>Prodaja strane gotovine</c:v>
                </c:pt>
                <c:pt idx="2">
                  <c:v>Otkup čekova</c:v>
                </c:pt>
              </c:strCache>
            </c:strRef>
          </c:tx>
          <c:dLbls>
            <c:dLbl>
              <c:idx val="0"/>
              <c:layout>
                <c:manualLayout>
                  <c:x val="9.4773737373737371E-2"/>
                  <c:y val="-0.1057125"/>
                </c:manualLayout>
              </c:layout>
              <c:tx>
                <c:rich>
                  <a:bodyPr/>
                  <a:lstStyle/>
                  <a:p>
                    <a:r>
                      <a:rPr lang="en-US" sz="800"/>
                      <a:t>Otkup strane gotovine 71,734%</a:t>
                    </a:r>
                    <a:endParaRPr lang="en-US"/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0E6E-4B04-9F93-E638905FE381}"/>
                </c:ext>
              </c:extLst>
            </c:dLbl>
            <c:dLbl>
              <c:idx val="1"/>
              <c:layout>
                <c:manualLayout>
                  <c:x val="-5.1188888888888888E-2"/>
                  <c:y val="0.10778680555555611"/>
                </c:manualLayout>
              </c:layout>
              <c:tx>
                <c:rich>
                  <a:bodyPr/>
                  <a:lstStyle/>
                  <a:p>
                    <a:r>
                      <a:rPr lang="en-US" sz="800"/>
                      <a:t>Prodaja strane gotovine 28,266%</a:t>
                    </a:r>
                    <a:endParaRPr lang="en-US"/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E6E-4B04-9F93-E638905FE381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 sz="800"/>
                      <a:t>Otkup čekova 0,000%</a:t>
                    </a:r>
                    <a:endParaRPr lang="en-US"/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0E6E-4B04-9F93-E638905FE38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' 2018'!$K$83:$K$85</c:f>
              <c:numCache>
                <c:formatCode>#,##0.00000</c:formatCode>
                <c:ptCount val="3"/>
                <c:pt idx="0">
                  <c:v>0.71734478612619346</c:v>
                </c:pt>
                <c:pt idx="1">
                  <c:v>0.2826551724226315</c:v>
                </c:pt>
                <c:pt idx="2">
                  <c:v>4.1451175095521895E-8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E6E-4B04-9F93-E638905FE3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10"/>
      </c:pieChart>
    </c:plotArea>
    <c:plotVisOnly val="1"/>
    <c:dispBlanksAs val="zero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000000000000933" l="0.70000000000000062" r="0.70000000000000062" t="0.75000000000000933" header="0.30000000000000032" footer="0.3000000000000003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hr-HR" sz="1000"/>
              <a:t>Udio pojedinih valuta u ukupnom prometu ovlaštenih mjenjača u rujnu 2018.</a:t>
            </a:r>
            <a:endParaRPr lang="en-US" sz="1000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25116540404040399"/>
          <c:y val="0.26835729166666838"/>
          <c:w val="0.49880707070707697"/>
          <c:h val="0.68585972222222213"/>
        </c:manualLayout>
      </c:layout>
      <c:pieChart>
        <c:varyColors val="1"/>
        <c:ser>
          <c:idx val="0"/>
          <c:order val="0"/>
          <c:tx>
            <c:strRef>
              <c:f>' 2018'!$B$72:$B$75</c:f>
              <c:strCache>
                <c:ptCount val="4"/>
                <c:pt idx="0">
                  <c:v>EUR</c:v>
                </c:pt>
                <c:pt idx="1">
                  <c:v>USD</c:v>
                </c:pt>
                <c:pt idx="2">
                  <c:v>CHF</c:v>
                </c:pt>
                <c:pt idx="3">
                  <c:v>Ostale valute</c:v>
                </c:pt>
              </c:strCache>
            </c:strRef>
          </c:tx>
          <c:dLbls>
            <c:dLbl>
              <c:idx val="0"/>
              <c:layout>
                <c:manualLayout>
                  <c:x val="9.5856565656565765E-2"/>
                  <c:y val="-7.696442219975838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Euro 87,288%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94E5-49C0-B3C4-07A2EC2A7A23}"/>
                </c:ext>
              </c:extLst>
            </c:dLbl>
            <c:dLbl>
              <c:idx val="1"/>
              <c:layout>
                <c:manualLayout>
                  <c:x val="-7.6905832662700707E-2"/>
                  <c:y val="0.10799487273393404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Američki dolar 5,833%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94E5-49C0-B3C4-07A2EC2A7A23}"/>
                </c:ext>
              </c:extLst>
            </c:dLbl>
            <c:dLbl>
              <c:idx val="2"/>
              <c:layout>
                <c:manualLayout>
                  <c:x val="7.8737373737373904E-3"/>
                  <c:y val="-4.9482638888890375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Švicarski franak 2,392%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94E5-49C0-B3C4-07A2EC2A7A23}"/>
                </c:ext>
              </c:extLst>
            </c:dLbl>
            <c:dLbl>
              <c:idx val="3"/>
              <c:layout>
                <c:manualLayout>
                  <c:x val="0.16403589330892759"/>
                  <c:y val="-6.0321674906917509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Ostale valute 4,487%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94E5-49C0-B3C4-07A2EC2A7A23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' 2018'!$K$72:$K$75</c:f>
              <c:numCache>
                <c:formatCode>0.00000</c:formatCode>
                <c:ptCount val="4"/>
                <c:pt idx="0">
                  <c:v>0.87287821845015545</c:v>
                </c:pt>
                <c:pt idx="1">
                  <c:v>5.8333859947061951E-2</c:v>
                </c:pt>
                <c:pt idx="2">
                  <c:v>2.3915515967278242E-2</c:v>
                </c:pt>
                <c:pt idx="3">
                  <c:v>4.4872405635504362E-2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4E5-49C0-B3C4-07A2EC2A7A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plotVisOnly val="1"/>
    <c:dispBlanksAs val="zero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000000000000933" l="0.70000000000000062" r="0.70000000000000062" t="0.75000000000000933" header="0.30000000000000032" footer="0.3000000000000003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hr-HR" sz="1000"/>
              <a:t>Odnos otkupa i prodaje strane gotovine i čekova u listopadu 2018. </a:t>
            </a:r>
            <a:endParaRPr lang="en-US" sz="1000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25633914141414144"/>
          <c:y val="0.26546423611111103"/>
          <c:w val="0.49521136363636381"/>
          <c:h val="0.68091562500000002"/>
        </c:manualLayout>
      </c:layout>
      <c:pieChart>
        <c:varyColors val="1"/>
        <c:ser>
          <c:idx val="0"/>
          <c:order val="0"/>
          <c:tx>
            <c:strRef>
              <c:f>' 2018'!$B$83:$B$85</c:f>
              <c:strCache>
                <c:ptCount val="3"/>
                <c:pt idx="0">
                  <c:v>Otkup strane gotovine</c:v>
                </c:pt>
                <c:pt idx="1">
                  <c:v>Prodaja strane gotovine</c:v>
                </c:pt>
                <c:pt idx="2">
                  <c:v>Otkup čekova</c:v>
                </c:pt>
              </c:strCache>
            </c:strRef>
          </c:tx>
          <c:dLbls>
            <c:dLbl>
              <c:idx val="0"/>
              <c:layout>
                <c:manualLayout>
                  <c:x val="9.4773737373737371E-2"/>
                  <c:y val="-0.1057125"/>
                </c:manualLayout>
              </c:layout>
              <c:tx>
                <c:rich>
                  <a:bodyPr/>
                  <a:lstStyle/>
                  <a:p>
                    <a:r>
                      <a:rPr lang="en-US" sz="800"/>
                      <a:t>Otkup strane gotovine 68,817%</a:t>
                    </a:r>
                    <a:endParaRPr lang="en-US"/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01B7-4E5B-8D71-59F25CFA0039}"/>
                </c:ext>
              </c:extLst>
            </c:dLbl>
            <c:dLbl>
              <c:idx val="1"/>
              <c:layout>
                <c:manualLayout>
                  <c:x val="-5.1188888888888888E-2"/>
                  <c:y val="0.10778680555555611"/>
                </c:manualLayout>
              </c:layout>
              <c:tx>
                <c:rich>
                  <a:bodyPr/>
                  <a:lstStyle/>
                  <a:p>
                    <a:r>
                      <a:rPr lang="en-US" sz="800"/>
                      <a:t>Prodaja strane gotovine 31,183%</a:t>
                    </a:r>
                    <a:endParaRPr lang="en-US"/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1B7-4E5B-8D71-59F25CFA0039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 sz="800"/>
                      <a:t>Otkup čekova 0,000%</a:t>
                    </a:r>
                    <a:endParaRPr lang="en-US"/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01B7-4E5B-8D71-59F25CFA003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' 2018'!$L$83:$L$85</c:f>
              <c:numCache>
                <c:formatCode>#,##0.00000</c:formatCode>
                <c:ptCount val="3"/>
                <c:pt idx="0">
                  <c:v>0.68816664861897614</c:v>
                </c:pt>
                <c:pt idx="1">
                  <c:v>0.31183285397259808</c:v>
                </c:pt>
                <c:pt idx="2">
                  <c:v>4.9740842577605123E-7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1B7-4E5B-8D71-59F25CFA00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10"/>
      </c:pieChart>
    </c:plotArea>
    <c:plotVisOnly val="1"/>
    <c:dispBlanksAs val="zero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000000000000933" l="0.70000000000000062" r="0.70000000000000062" t="0.75000000000000933" header="0.30000000000000032" footer="0.30000000000000032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hr-HR" sz="1000"/>
              <a:t>Udio pojedinih valuta u ukupnom prometu ovlaštenih mjenjača u listopadu 2018.</a:t>
            </a:r>
            <a:endParaRPr lang="en-US" sz="1000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25116540404040399"/>
          <c:y val="0.26835729166666838"/>
          <c:w val="0.49880707070707697"/>
          <c:h val="0.68585972222222213"/>
        </c:manualLayout>
      </c:layout>
      <c:pieChart>
        <c:varyColors val="1"/>
        <c:ser>
          <c:idx val="0"/>
          <c:order val="0"/>
          <c:tx>
            <c:strRef>
              <c:f>' 2018'!$B$72:$B$75</c:f>
              <c:strCache>
                <c:ptCount val="4"/>
                <c:pt idx="0">
                  <c:v>EUR</c:v>
                </c:pt>
                <c:pt idx="1">
                  <c:v>USD</c:v>
                </c:pt>
                <c:pt idx="2">
                  <c:v>CHF</c:v>
                </c:pt>
                <c:pt idx="3">
                  <c:v>Ostale valute</c:v>
                </c:pt>
              </c:strCache>
            </c:strRef>
          </c:tx>
          <c:dLbls>
            <c:dLbl>
              <c:idx val="0"/>
              <c:layout>
                <c:manualLayout>
                  <c:x val="9.5856565656565765E-2"/>
                  <c:y val="-7.696442219975838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Euro 84,251%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A80E-4364-91D7-EF123E7C73A9}"/>
                </c:ext>
              </c:extLst>
            </c:dLbl>
            <c:dLbl>
              <c:idx val="1"/>
              <c:layout>
                <c:manualLayout>
                  <c:x val="-7.6905832662700707E-2"/>
                  <c:y val="0.10799487273393404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Američki dolar 8,161%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A80E-4364-91D7-EF123E7C73A9}"/>
                </c:ext>
              </c:extLst>
            </c:dLbl>
            <c:dLbl>
              <c:idx val="2"/>
              <c:layout>
                <c:manualLayout>
                  <c:x val="7.8737373737373904E-3"/>
                  <c:y val="-4.9482638888890375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Švicarski franak 3,426%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A80E-4364-91D7-EF123E7C73A9}"/>
                </c:ext>
              </c:extLst>
            </c:dLbl>
            <c:dLbl>
              <c:idx val="3"/>
              <c:layout>
                <c:manualLayout>
                  <c:x val="0.16403589330892759"/>
                  <c:y val="-6.0321674906917509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Ostale valute 4,162%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A80E-4364-91D7-EF123E7C73A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' 2018'!$L$72:$L$75</c:f>
              <c:numCache>
                <c:formatCode>0.00000</c:formatCode>
                <c:ptCount val="4"/>
                <c:pt idx="0">
                  <c:v>0.84251490348253322</c:v>
                </c:pt>
                <c:pt idx="1">
                  <c:v>8.1606236830932849E-2</c:v>
                </c:pt>
                <c:pt idx="2">
                  <c:v>3.4256525798338114E-2</c:v>
                </c:pt>
                <c:pt idx="3">
                  <c:v>4.162233388819582E-2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80E-4364-91D7-EF123E7C73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plotVisOnly val="1"/>
    <c:dispBlanksAs val="zero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000000000000933" l="0.70000000000000062" r="0.70000000000000062" t="0.75000000000000933" header="0.30000000000000032" footer="0.30000000000000032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hr-HR" sz="1000"/>
              <a:t>Odnos otkupa i prodaje strane gotovine i čekova u studenome 2018. </a:t>
            </a:r>
            <a:endParaRPr lang="en-US" sz="1000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25633914141414144"/>
          <c:y val="0.26546423611111103"/>
          <c:w val="0.49521136363636381"/>
          <c:h val="0.68091562500000002"/>
        </c:manualLayout>
      </c:layout>
      <c:pieChart>
        <c:varyColors val="1"/>
        <c:ser>
          <c:idx val="0"/>
          <c:order val="0"/>
          <c:tx>
            <c:strRef>
              <c:f>' 2018'!$B$83:$B$85</c:f>
              <c:strCache>
                <c:ptCount val="3"/>
                <c:pt idx="0">
                  <c:v>Otkup strane gotovine</c:v>
                </c:pt>
                <c:pt idx="1">
                  <c:v>Prodaja strane gotovine</c:v>
                </c:pt>
                <c:pt idx="2">
                  <c:v>Otkup čekova</c:v>
                </c:pt>
              </c:strCache>
            </c:strRef>
          </c:tx>
          <c:dLbls>
            <c:dLbl>
              <c:idx val="0"/>
              <c:layout>
                <c:manualLayout>
                  <c:x val="9.4773737373737371E-2"/>
                  <c:y val="-0.1057125"/>
                </c:manualLayout>
              </c:layout>
              <c:tx>
                <c:rich>
                  <a:bodyPr/>
                  <a:lstStyle/>
                  <a:p>
                    <a:r>
                      <a:rPr lang="en-US" sz="800"/>
                      <a:t>Otkup strane gotovine 68,029%</a:t>
                    </a:r>
                    <a:endParaRPr lang="en-US"/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38EE-4ED4-B598-9E9C3DCA957D}"/>
                </c:ext>
              </c:extLst>
            </c:dLbl>
            <c:dLbl>
              <c:idx val="1"/>
              <c:layout>
                <c:manualLayout>
                  <c:x val="-5.1188888888888888E-2"/>
                  <c:y val="0.10778680555555611"/>
                </c:manualLayout>
              </c:layout>
              <c:tx>
                <c:rich>
                  <a:bodyPr/>
                  <a:lstStyle/>
                  <a:p>
                    <a:r>
                      <a:rPr lang="en-US" sz="800"/>
                      <a:t>Prodaja strane gotovine 31,971%</a:t>
                    </a:r>
                    <a:endParaRPr lang="en-US"/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8EE-4ED4-B598-9E9C3DCA957D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 sz="800"/>
                      <a:t>Otkup čekova 0,000%</a:t>
                    </a:r>
                    <a:endParaRPr lang="en-US"/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38EE-4ED4-B598-9E9C3DCA957D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' 2018'!$L$83:$L$85</c:f>
              <c:numCache>
                <c:formatCode>#,##0.00000</c:formatCode>
                <c:ptCount val="3"/>
                <c:pt idx="0">
                  <c:v>0.68816664861897614</c:v>
                </c:pt>
                <c:pt idx="1">
                  <c:v>0.31183285397259808</c:v>
                </c:pt>
                <c:pt idx="2">
                  <c:v>4.9740842577605123E-7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8EE-4ED4-B598-9E9C3DCA95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10"/>
      </c:pieChart>
    </c:plotArea>
    <c:plotVisOnly val="1"/>
    <c:dispBlanksAs val="zero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000000000000933" l="0.70000000000000062" r="0.70000000000000062" t="0.75000000000000933" header="0.30000000000000032" footer="0.30000000000000032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hr-HR" sz="1000"/>
              <a:t>Udio pojedinih valuta u ukupnom prometu ovlaštenih mjenjača u studenome 2018.</a:t>
            </a:r>
            <a:endParaRPr lang="en-US" sz="1000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25116540404040399"/>
          <c:y val="0.26835729166666838"/>
          <c:w val="0.49880707070707697"/>
          <c:h val="0.68585972222222213"/>
        </c:manualLayout>
      </c:layout>
      <c:pieChart>
        <c:varyColors val="1"/>
        <c:ser>
          <c:idx val="0"/>
          <c:order val="0"/>
          <c:tx>
            <c:strRef>
              <c:f>' 2018'!$B$72:$B$75</c:f>
              <c:strCache>
                <c:ptCount val="4"/>
                <c:pt idx="0">
                  <c:v>EUR</c:v>
                </c:pt>
                <c:pt idx="1">
                  <c:v>USD</c:v>
                </c:pt>
                <c:pt idx="2">
                  <c:v>CHF</c:v>
                </c:pt>
                <c:pt idx="3">
                  <c:v>Ostale valute</c:v>
                </c:pt>
              </c:strCache>
            </c:strRef>
          </c:tx>
          <c:dLbls>
            <c:dLbl>
              <c:idx val="0"/>
              <c:layout>
                <c:manualLayout>
                  <c:x val="9.5856565656565765E-2"/>
                  <c:y val="-7.696442219975838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Euro 85,001%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F80E-4217-8C75-F42CE68D4323}"/>
                </c:ext>
              </c:extLst>
            </c:dLbl>
            <c:dLbl>
              <c:idx val="1"/>
              <c:layout>
                <c:manualLayout>
                  <c:x val="-7.6905832662700707E-2"/>
                  <c:y val="0.10799487273393404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Američki dolar 7,979%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F80E-4217-8C75-F42CE68D4323}"/>
                </c:ext>
              </c:extLst>
            </c:dLbl>
            <c:dLbl>
              <c:idx val="2"/>
              <c:layout>
                <c:manualLayout>
                  <c:x val="7.8737373737373904E-3"/>
                  <c:y val="-4.9482638888890375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Švicarski franak 3,174%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F80E-4217-8C75-F42CE68D4323}"/>
                </c:ext>
              </c:extLst>
            </c:dLbl>
            <c:dLbl>
              <c:idx val="3"/>
              <c:layout>
                <c:manualLayout>
                  <c:x val="0.16403589330892759"/>
                  <c:y val="-6.0321674906917509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Ostale valute 3,846%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F80E-4217-8C75-F42CE68D4323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' 2018'!$L$72:$L$75</c:f>
              <c:numCache>
                <c:formatCode>0.00000</c:formatCode>
                <c:ptCount val="4"/>
                <c:pt idx="0">
                  <c:v>0.84251490348253322</c:v>
                </c:pt>
                <c:pt idx="1">
                  <c:v>8.1606236830932849E-2</c:v>
                </c:pt>
                <c:pt idx="2">
                  <c:v>3.4256525798338114E-2</c:v>
                </c:pt>
                <c:pt idx="3">
                  <c:v>4.162233388819582E-2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80E-4217-8C75-F42CE68D43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plotVisOnly val="1"/>
    <c:dispBlanksAs val="zero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000000000000933" l="0.70000000000000062" r="0.70000000000000062" t="0.75000000000000933" header="0.30000000000000032" footer="0.30000000000000032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hr-HR" sz="1000"/>
              <a:t>Odnos otkupa i prodaje strane gotovine i čekova u prosincu 2018. </a:t>
            </a:r>
            <a:endParaRPr lang="en-US" sz="1000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25633914141414144"/>
          <c:y val="0.26546423611111103"/>
          <c:w val="0.49521136363636381"/>
          <c:h val="0.68091562500000002"/>
        </c:manualLayout>
      </c:layout>
      <c:pieChart>
        <c:varyColors val="1"/>
        <c:ser>
          <c:idx val="0"/>
          <c:order val="0"/>
          <c:tx>
            <c:strRef>
              <c:f>' 2018'!$B$83:$B$85</c:f>
              <c:strCache>
                <c:ptCount val="3"/>
                <c:pt idx="0">
                  <c:v>Otkup strane gotovine</c:v>
                </c:pt>
                <c:pt idx="1">
                  <c:v>Prodaja strane gotovine</c:v>
                </c:pt>
                <c:pt idx="2">
                  <c:v>Otkup čekova</c:v>
                </c:pt>
              </c:strCache>
            </c:strRef>
          </c:tx>
          <c:dLbls>
            <c:dLbl>
              <c:idx val="0"/>
              <c:layout>
                <c:manualLayout>
                  <c:x val="9.4773737373737371E-2"/>
                  <c:y val="-0.1057125"/>
                </c:manualLayout>
              </c:layout>
              <c:tx>
                <c:rich>
                  <a:bodyPr/>
                  <a:lstStyle/>
                  <a:p>
                    <a:r>
                      <a:rPr lang="en-US" sz="800"/>
                      <a:t>Otkup strane gotovine 65,950%</a:t>
                    </a:r>
                    <a:endParaRPr lang="en-US"/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A9F4-47B2-913A-A27F49D3BFED}"/>
                </c:ext>
              </c:extLst>
            </c:dLbl>
            <c:dLbl>
              <c:idx val="1"/>
              <c:layout>
                <c:manualLayout>
                  <c:x val="-5.1188888888888888E-2"/>
                  <c:y val="0.10778680555555611"/>
                </c:manualLayout>
              </c:layout>
              <c:tx>
                <c:rich>
                  <a:bodyPr/>
                  <a:lstStyle/>
                  <a:p>
                    <a:r>
                      <a:rPr lang="en-US" sz="800"/>
                      <a:t>Prodaja strane gotovine 34,050%</a:t>
                    </a:r>
                    <a:endParaRPr lang="en-US"/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A9F4-47B2-913A-A27F49D3BFED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 sz="800"/>
                      <a:t>Otkup čekova 0,000%</a:t>
                    </a:r>
                    <a:endParaRPr lang="en-US"/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A9F4-47B2-913A-A27F49D3BFED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' 2018'!$N$83:$N$85</c:f>
              <c:numCache>
                <c:formatCode>#,##0.00000</c:formatCode>
                <c:ptCount val="3"/>
                <c:pt idx="0">
                  <c:v>0.65950227726003052</c:v>
                </c:pt>
                <c:pt idx="1">
                  <c:v>0.34049772273996942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9F4-47B2-913A-A27F49D3BF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10"/>
      </c:pieChart>
    </c:plotArea>
    <c:plotVisOnly val="1"/>
    <c:dispBlanksAs val="zero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000000000000933" l="0.70000000000000062" r="0.70000000000000062" t="0.7500000000000093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hr-HR" sz="1000"/>
              <a:t>Udio pojedinih valuta u ukupnom prometu ovlaštenih mjenjača u 2018.</a:t>
            </a:r>
          </a:p>
        </c:rich>
      </c:tx>
      <c:layout>
        <c:manualLayout>
          <c:xMode val="edge"/>
          <c:yMode val="edge"/>
          <c:x val="9.7480555555555487E-2"/>
          <c:y val="1.567901234567901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9055676893287535"/>
          <c:y val="0.23401344386991768"/>
          <c:w val="0.42513970090130976"/>
          <c:h val="0.70284131985232678"/>
        </c:manualLayout>
      </c:layout>
      <c:pieChart>
        <c:varyColors val="1"/>
        <c:ser>
          <c:idx val="0"/>
          <c:order val="0"/>
          <c:tx>
            <c:strRef>
              <c:f>' 2018'!$B$23:$B$40</c:f>
              <c:strCache>
                <c:ptCount val="18"/>
                <c:pt idx="0">
                  <c:v>AUD</c:v>
                </c:pt>
                <c:pt idx="1">
                  <c:v>CAD</c:v>
                </c:pt>
                <c:pt idx="2">
                  <c:v>CZK</c:v>
                </c:pt>
                <c:pt idx="3">
                  <c:v>DKK</c:v>
                </c:pt>
                <c:pt idx="4">
                  <c:v>HUF</c:v>
                </c:pt>
                <c:pt idx="5">
                  <c:v>JPY</c:v>
                </c:pt>
                <c:pt idx="6">
                  <c:v>NOK</c:v>
                </c:pt>
                <c:pt idx="7">
                  <c:v>RUB</c:v>
                </c:pt>
                <c:pt idx="8">
                  <c:v>SEK</c:v>
                </c:pt>
                <c:pt idx="9">
                  <c:v>CHF</c:v>
                </c:pt>
                <c:pt idx="10">
                  <c:v>GBP</c:v>
                </c:pt>
                <c:pt idx="11">
                  <c:v>USD</c:v>
                </c:pt>
                <c:pt idx="12">
                  <c:v>RSD</c:v>
                </c:pt>
                <c:pt idx="13">
                  <c:v>RON</c:v>
                </c:pt>
                <c:pt idx="14">
                  <c:v>BGN</c:v>
                </c:pt>
                <c:pt idx="15">
                  <c:v>BAM</c:v>
                </c:pt>
                <c:pt idx="16">
                  <c:v>EUR</c:v>
                </c:pt>
                <c:pt idx="17">
                  <c:v>PLN</c:v>
                </c:pt>
              </c:strCache>
            </c:strRef>
          </c:tx>
          <c:explosion val="4"/>
          <c:dPt>
            <c:idx val="13"/>
            <c:bubble3D val="0"/>
            <c:explosion val="8"/>
            <c:spPr>
              <a:solidFill>
                <a:srgbClr val="0070C0"/>
              </a:solidFill>
            </c:spPr>
            <c:extLst>
              <c:ext xmlns:c16="http://schemas.microsoft.com/office/drawing/2014/chart" uri="{C3380CC4-5D6E-409C-BE32-E72D297353CC}">
                <c16:uniqueId val="{00000001-CA51-467F-9471-1B1B03B4D387}"/>
              </c:ext>
            </c:extLst>
          </c:dPt>
          <c:dPt>
            <c:idx val="16"/>
            <c:bubble3D val="0"/>
            <c:spPr>
              <a:solidFill>
                <a:srgbClr val="007FDE"/>
              </a:solidFill>
            </c:spPr>
            <c:extLst>
              <c:ext xmlns:c16="http://schemas.microsoft.com/office/drawing/2014/chart" uri="{C3380CC4-5D6E-409C-BE32-E72D297353CC}">
                <c16:uniqueId val="{00000003-CA51-467F-9471-1B1B03B4D387}"/>
              </c:ext>
            </c:extLst>
          </c:dPt>
          <c:dLbls>
            <c:dLbl>
              <c:idx val="0"/>
              <c:layout>
                <c:manualLayout>
                  <c:x val="-4.751251175459948E-2"/>
                  <c:y val="-5.0146604938271604E-2"/>
                </c:manualLayout>
              </c:layout>
              <c:tx>
                <c:rich>
                  <a:bodyPr/>
                  <a:lstStyle/>
                  <a:p>
                    <a:r>
                      <a:rPr lang="en-US" sz="800" b="0"/>
                      <a:t>AUD  0,495%</a:t>
                    </a:r>
                    <a:endParaRPr lang="en-US"/>
                  </a:p>
                </c:rich>
              </c:tx>
              <c:showLegendKey val="1"/>
              <c:showVal val="1"/>
              <c:showCatName val="1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A51-467F-9471-1B1B03B4D387}"/>
                </c:ext>
              </c:extLst>
            </c:dLbl>
            <c:dLbl>
              <c:idx val="1"/>
              <c:layout>
                <c:manualLayout>
                  <c:x val="1.8729213287791854E-2"/>
                  <c:y val="5.2901234567901197E-2"/>
                </c:manualLayout>
              </c:layout>
              <c:tx>
                <c:rich>
                  <a:bodyPr/>
                  <a:lstStyle/>
                  <a:p>
                    <a:r>
                      <a:rPr lang="en-US" sz="800" b="0"/>
                      <a:t>CAD 0,356%</a:t>
                    </a:r>
                    <a:endParaRPr lang="en-US"/>
                  </a:p>
                </c:rich>
              </c:tx>
              <c:showLegendKey val="1"/>
              <c:showVal val="1"/>
              <c:showCatName val="1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A51-467F-9471-1B1B03B4D387}"/>
                </c:ext>
              </c:extLst>
            </c:dLbl>
            <c:dLbl>
              <c:idx val="2"/>
              <c:layout>
                <c:manualLayout>
                  <c:x val="3.9963888888888889E-2"/>
                  <c:y val="0.13013641975308637"/>
                </c:manualLayout>
              </c:layout>
              <c:tx>
                <c:rich>
                  <a:bodyPr/>
                  <a:lstStyle/>
                  <a:p>
                    <a:r>
                      <a:rPr lang="en-US" sz="800" b="0"/>
                      <a:t>CZK 0,222%</a:t>
                    </a:r>
                    <a:endParaRPr lang="en-US"/>
                  </a:p>
                </c:rich>
              </c:tx>
              <c:showLegendKey val="1"/>
              <c:showVal val="1"/>
              <c:showCatName val="1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A51-467F-9471-1B1B03B4D387}"/>
                </c:ext>
              </c:extLst>
            </c:dLbl>
            <c:dLbl>
              <c:idx val="3"/>
              <c:layout>
                <c:manualLayout>
                  <c:x val="5.3953004036291101E-2"/>
                  <c:y val="0.21131141975308643"/>
                </c:manualLayout>
              </c:layout>
              <c:tx>
                <c:rich>
                  <a:bodyPr/>
                  <a:lstStyle/>
                  <a:p>
                    <a:r>
                      <a:rPr lang="en-US" sz="800" b="0"/>
                      <a:t>DKK  0,109%</a:t>
                    </a:r>
                    <a:endParaRPr lang="en-US"/>
                  </a:p>
                </c:rich>
              </c:tx>
              <c:showLegendKey val="1"/>
              <c:showVal val="1"/>
              <c:showCatName val="1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A51-467F-9471-1B1B03B4D387}"/>
                </c:ext>
              </c:extLst>
            </c:dLbl>
            <c:dLbl>
              <c:idx val="4"/>
              <c:layout>
                <c:manualLayout>
                  <c:x val="2.2669224168391299E-2"/>
                  <c:y val="8.2858024691358029E-2"/>
                </c:manualLayout>
              </c:layout>
              <c:tx>
                <c:rich>
                  <a:bodyPr/>
                  <a:lstStyle/>
                  <a:p>
                    <a:r>
                      <a:rPr lang="en-US" sz="800" b="0"/>
                      <a:t>HUF 0,271%</a:t>
                    </a:r>
                    <a:endParaRPr lang="en-US"/>
                  </a:p>
                </c:rich>
              </c:tx>
              <c:showLegendKey val="1"/>
              <c:showVal val="1"/>
              <c:showCatName val="1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A51-467F-9471-1B1B03B4D387}"/>
                </c:ext>
              </c:extLst>
            </c:dLbl>
            <c:dLbl>
              <c:idx val="5"/>
              <c:layout>
                <c:manualLayout>
                  <c:x val="4.2446302746136172E-2"/>
                  <c:y val="0.16578549382716043"/>
                </c:manualLayout>
              </c:layout>
              <c:tx>
                <c:rich>
                  <a:bodyPr/>
                  <a:lstStyle/>
                  <a:p>
                    <a:r>
                      <a:rPr lang="en-US" sz="800" b="0"/>
                      <a:t>JPY 0,069%</a:t>
                    </a:r>
                    <a:endParaRPr lang="en-US"/>
                  </a:p>
                </c:rich>
              </c:tx>
              <c:showLegendKey val="1"/>
              <c:showVal val="1"/>
              <c:showCatName val="1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A51-467F-9471-1B1B03B4D387}"/>
                </c:ext>
              </c:extLst>
            </c:dLbl>
            <c:dLbl>
              <c:idx val="6"/>
              <c:layout>
                <c:manualLayout>
                  <c:x val="-1.0451918780625055E-2"/>
                  <c:y val="3.1861111111111365E-3"/>
                </c:manualLayout>
              </c:layout>
              <c:tx>
                <c:rich>
                  <a:bodyPr/>
                  <a:lstStyle/>
                  <a:p>
                    <a:r>
                      <a:rPr lang="en-US" sz="800" b="0"/>
                      <a:t>NOK 0,084%</a:t>
                    </a:r>
                    <a:endParaRPr lang="en-US"/>
                  </a:p>
                </c:rich>
              </c:tx>
              <c:showLegendKey val="1"/>
              <c:showVal val="1"/>
              <c:showCatName val="1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CA51-467F-9471-1B1B03B4D387}"/>
                </c:ext>
              </c:extLst>
            </c:dLbl>
            <c:dLbl>
              <c:idx val="7"/>
              <c:layout>
                <c:manualLayout>
                  <c:x val="-5.7391049117867556E-2"/>
                  <c:y val="-3.5897376543209875E-2"/>
                </c:manualLayout>
              </c:layout>
              <c:tx>
                <c:rich>
                  <a:bodyPr/>
                  <a:lstStyle/>
                  <a:p>
                    <a:r>
                      <a:rPr lang="en-US" sz="800" b="0"/>
                      <a:t>SEK 0,173%</a:t>
                    </a:r>
                    <a:endParaRPr lang="en-US"/>
                  </a:p>
                </c:rich>
              </c:tx>
              <c:showLegendKey val="1"/>
              <c:showVal val="1"/>
              <c:showCatName val="1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4818292119791285"/>
                      <c:h val="3.9962037037037025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CA51-467F-9471-1B1B03B4D387}"/>
                </c:ext>
              </c:extLst>
            </c:dLbl>
            <c:dLbl>
              <c:idx val="8"/>
              <c:layout>
                <c:manualLayout>
                  <c:x val="4.6176927520625466E-2"/>
                  <c:y val="0.24684043209876544"/>
                </c:manualLayout>
              </c:layout>
              <c:tx>
                <c:rich>
                  <a:bodyPr/>
                  <a:lstStyle/>
                  <a:p>
                    <a:r>
                      <a:rPr lang="en-US" sz="800" b="0"/>
                      <a:t>CHF 3,096%</a:t>
                    </a:r>
                    <a:endParaRPr lang="en-US"/>
                  </a:p>
                </c:rich>
              </c:tx>
              <c:showLegendKey val="1"/>
              <c:showVal val="1"/>
              <c:showCatName val="1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CA51-467F-9471-1B1B03B4D387}"/>
                </c:ext>
              </c:extLst>
            </c:dLbl>
            <c:dLbl>
              <c:idx val="9"/>
              <c:layout>
                <c:manualLayout>
                  <c:x val="2.1790924234011407E-2"/>
                  <c:y val="0.26018487654320982"/>
                </c:manualLayout>
              </c:layout>
              <c:tx>
                <c:rich>
                  <a:bodyPr/>
                  <a:lstStyle/>
                  <a:p>
                    <a:r>
                      <a:rPr lang="en-US" sz="800" b="0"/>
                      <a:t>GBP 0,885%</a:t>
                    </a:r>
                    <a:endParaRPr lang="en-US"/>
                  </a:p>
                </c:rich>
              </c:tx>
              <c:showLegendKey val="1"/>
              <c:showVal val="1"/>
              <c:showCatName val="1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CA51-467F-9471-1B1B03B4D387}"/>
                </c:ext>
              </c:extLst>
            </c:dLbl>
            <c:dLbl>
              <c:idx val="10"/>
              <c:layout>
                <c:manualLayout>
                  <c:x val="-1.1368730802378864E-2"/>
                  <c:y val="0.34763364197530849"/>
                </c:manualLayout>
              </c:layout>
              <c:tx>
                <c:rich>
                  <a:bodyPr/>
                  <a:lstStyle/>
                  <a:p>
                    <a:r>
                      <a:rPr lang="en-US" sz="800" b="0"/>
                      <a:t>USD 6,345%</a:t>
                    </a:r>
                    <a:endParaRPr lang="en-US"/>
                  </a:p>
                </c:rich>
              </c:tx>
              <c:showLegendKey val="1"/>
              <c:showVal val="1"/>
              <c:showCatName val="1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CA51-467F-9471-1B1B03B4D387}"/>
                </c:ext>
              </c:extLst>
            </c:dLbl>
            <c:dLbl>
              <c:idx val="11"/>
              <c:layout>
                <c:manualLayout>
                  <c:x val="-1.9977677945473529E-2"/>
                  <c:y val="0.18216820987654314"/>
                </c:manualLayout>
              </c:layout>
              <c:tx>
                <c:rich>
                  <a:bodyPr/>
                  <a:lstStyle/>
                  <a:p>
                    <a:r>
                      <a:rPr lang="en-US" sz="800" b="0"/>
                      <a:t>RSD 0,017%</a:t>
                    </a:r>
                    <a:endParaRPr lang="en-US"/>
                  </a:p>
                </c:rich>
              </c:tx>
              <c:showLegendKey val="1"/>
              <c:showVal val="1"/>
              <c:showCatName val="1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CA51-467F-9471-1B1B03B4D387}"/>
                </c:ext>
              </c:extLst>
            </c:dLbl>
            <c:dLbl>
              <c:idx val="12"/>
              <c:layout>
                <c:manualLayout>
                  <c:x val="-3.656816172085476E-2"/>
                  <c:y val="0.15509537037037022"/>
                </c:manualLayout>
              </c:layout>
              <c:tx>
                <c:rich>
                  <a:bodyPr/>
                  <a:lstStyle/>
                  <a:p>
                    <a:r>
                      <a:rPr lang="en-US" sz="800" b="0"/>
                      <a:t>BAM 0,890%</a:t>
                    </a:r>
                    <a:endParaRPr lang="en-US"/>
                  </a:p>
                </c:rich>
              </c:tx>
              <c:showLegendKey val="1"/>
              <c:showVal val="1"/>
              <c:showCatName val="1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CA51-467F-9471-1B1B03B4D387}"/>
                </c:ext>
              </c:extLst>
            </c:dLbl>
            <c:dLbl>
              <c:idx val="13"/>
              <c:layout>
                <c:manualLayout>
                  <c:x val="-0.61818814814814815"/>
                  <c:y val="0.11521481481481481"/>
                </c:manualLayout>
              </c:layout>
              <c:tx>
                <c:rich>
                  <a:bodyPr/>
                  <a:lstStyle/>
                  <a:p>
                    <a:r>
                      <a:rPr lang="en-US" sz="800" b="0"/>
                      <a:t>EUR 86,731%</a:t>
                    </a:r>
                    <a:endParaRPr lang="en-US"/>
                  </a:p>
                </c:rich>
              </c:tx>
              <c:showLegendKey val="1"/>
              <c:showVal val="1"/>
              <c:showCatName val="1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A51-467F-9471-1B1B03B4D387}"/>
                </c:ext>
              </c:extLst>
            </c:dLbl>
            <c:dLbl>
              <c:idx val="14"/>
              <c:layout>
                <c:manualLayout>
                  <c:x val="-0.15642805998164142"/>
                  <c:y val="-0.33988487654320987"/>
                </c:manualLayout>
              </c:layout>
              <c:tx>
                <c:rich>
                  <a:bodyPr/>
                  <a:lstStyle/>
                  <a:p>
                    <a:r>
                      <a:rPr lang="en-US" sz="800" b="0"/>
                      <a:t> PLN</a:t>
                    </a:r>
                    <a:r>
                      <a:rPr lang="en-US" sz="800" b="0" baseline="0"/>
                      <a:t>  0,250%</a:t>
                    </a:r>
                    <a:endParaRPr lang="en-US"/>
                  </a:p>
                </c:rich>
              </c:tx>
              <c:showLegendKey val="1"/>
              <c:showVal val="1"/>
              <c:showCatName val="1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CA51-467F-9471-1B1B03B4D387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CA51-467F-9471-1B1B03B4D387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A51-467F-9471-1B1B03B4D387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CA51-467F-9471-1B1B03B4D38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/>
                </a:pPr>
                <a:endParaRPr lang="sr-Latn-RS"/>
              </a:p>
            </c:txPr>
            <c:showLegendKey val="1"/>
            <c:showVal val="1"/>
            <c:showCatName val="1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(' 2018'!$B$23:$B$40,' 2018'!$P$23:$P$40)</c:f>
              <c:strCache>
                <c:ptCount val="36"/>
                <c:pt idx="0">
                  <c:v>AUD</c:v>
                </c:pt>
                <c:pt idx="1">
                  <c:v>CAD</c:v>
                </c:pt>
                <c:pt idx="2">
                  <c:v>CZK</c:v>
                </c:pt>
                <c:pt idx="3">
                  <c:v>DKK</c:v>
                </c:pt>
                <c:pt idx="4">
                  <c:v>HUF</c:v>
                </c:pt>
                <c:pt idx="5">
                  <c:v>JPY</c:v>
                </c:pt>
                <c:pt idx="6">
                  <c:v>NOK</c:v>
                </c:pt>
                <c:pt idx="7">
                  <c:v>RUB</c:v>
                </c:pt>
                <c:pt idx="8">
                  <c:v>SEK</c:v>
                </c:pt>
                <c:pt idx="9">
                  <c:v>CHF</c:v>
                </c:pt>
                <c:pt idx="10">
                  <c:v>GBP</c:v>
                </c:pt>
                <c:pt idx="11">
                  <c:v>USD</c:v>
                </c:pt>
                <c:pt idx="12">
                  <c:v>RSD</c:v>
                </c:pt>
                <c:pt idx="13">
                  <c:v>RON</c:v>
                </c:pt>
                <c:pt idx="14">
                  <c:v>BGN</c:v>
                </c:pt>
                <c:pt idx="15">
                  <c:v>BAM</c:v>
                </c:pt>
                <c:pt idx="16">
                  <c:v>EUR</c:v>
                </c:pt>
                <c:pt idx="17">
                  <c:v>PLN</c:v>
                </c:pt>
                <c:pt idx="18">
                  <c:v>0,00495</c:v>
                </c:pt>
                <c:pt idx="19">
                  <c:v>0,00356</c:v>
                </c:pt>
                <c:pt idx="20">
                  <c:v>0,00222</c:v>
                </c:pt>
                <c:pt idx="21">
                  <c:v>0,00109</c:v>
                </c:pt>
                <c:pt idx="22">
                  <c:v>0,00271</c:v>
                </c:pt>
                <c:pt idx="23">
                  <c:v>0,00069</c:v>
                </c:pt>
                <c:pt idx="24">
                  <c:v>0,00084</c:v>
                </c:pt>
                <c:pt idx="25">
                  <c:v>0,00003</c:v>
                </c:pt>
                <c:pt idx="26">
                  <c:v>0,00173</c:v>
                </c:pt>
                <c:pt idx="27">
                  <c:v>0,03096</c:v>
                </c:pt>
                <c:pt idx="28">
                  <c:v>0,00885</c:v>
                </c:pt>
                <c:pt idx="29">
                  <c:v>0,06345</c:v>
                </c:pt>
                <c:pt idx="30">
                  <c:v>0,00017</c:v>
                </c:pt>
                <c:pt idx="31">
                  <c:v>0,00002</c:v>
                </c:pt>
                <c:pt idx="32">
                  <c:v>0,00002</c:v>
                </c:pt>
                <c:pt idx="33">
                  <c:v>0,00890</c:v>
                </c:pt>
                <c:pt idx="34">
                  <c:v>0,86731</c:v>
                </c:pt>
                <c:pt idx="35">
                  <c:v>0,00250</c:v>
                </c:pt>
              </c:strCache>
            </c:strRef>
          </c:cat>
          <c:val>
            <c:numRef>
              <c:f>' 2018'!$P$23:$P$40</c:f>
              <c:numCache>
                <c:formatCode>#,##0.00000</c:formatCode>
                <c:ptCount val="18"/>
                <c:pt idx="0">
                  <c:v>4.9543464752985125E-3</c:v>
                </c:pt>
                <c:pt idx="1">
                  <c:v>3.5566609784555697E-3</c:v>
                </c:pt>
                <c:pt idx="2">
                  <c:v>2.2214948955610681E-3</c:v>
                </c:pt>
                <c:pt idx="3">
                  <c:v>1.0894015201197028E-3</c:v>
                </c:pt>
                <c:pt idx="4">
                  <c:v>2.7093178972211252E-3</c:v>
                </c:pt>
                <c:pt idx="5">
                  <c:v>6.8503444972981377E-4</c:v>
                </c:pt>
                <c:pt idx="6">
                  <c:v>8.424427069043314E-4</c:v>
                </c:pt>
                <c:pt idx="7">
                  <c:v>2.8955236224711904E-5</c:v>
                </c:pt>
                <c:pt idx="8">
                  <c:v>1.7273784321258333E-3</c:v>
                </c:pt>
                <c:pt idx="9">
                  <c:v>3.0961697150206139E-2</c:v>
                </c:pt>
                <c:pt idx="10">
                  <c:v>8.8536359164522755E-3</c:v>
                </c:pt>
                <c:pt idx="11">
                  <c:v>6.3449555992061951E-2</c:v>
                </c:pt>
                <c:pt idx="12">
                  <c:v>1.7320011185772399E-4</c:v>
                </c:pt>
                <c:pt idx="13">
                  <c:v>2.3026281290796461E-5</c:v>
                </c:pt>
                <c:pt idx="14">
                  <c:v>1.6307589201119509E-5</c:v>
                </c:pt>
                <c:pt idx="15">
                  <c:v>8.9011192156963469E-3</c:v>
                </c:pt>
                <c:pt idx="16">
                  <c:v>0.86730842407802688</c:v>
                </c:pt>
                <c:pt idx="17">
                  <c:v>2.4980010735660401E-3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CA51-467F-9471-1B1B03B4D3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40"/>
      </c:pieChart>
    </c:plotArea>
    <c:plotVisOnly val="1"/>
    <c:dispBlanksAs val="zero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00000000000091" l="0.70000000000000062" r="0.70000000000000062" t="0.7500000000000091" header="0.30000000000000032" footer="0.30000000000000032"/>
    <c:pageSetup orientation="portrait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hr-HR" sz="1000"/>
              <a:t>Udio pojedinih valuta u ukupnom prometu ovlaštenih mjenjača u prosincu 2018.</a:t>
            </a:r>
            <a:endParaRPr lang="en-US" sz="1000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25116540404040399"/>
          <c:y val="0.26835729166666838"/>
          <c:w val="0.49880707070707697"/>
          <c:h val="0.68585972222222213"/>
        </c:manualLayout>
      </c:layout>
      <c:pieChart>
        <c:varyColors val="1"/>
        <c:ser>
          <c:idx val="0"/>
          <c:order val="0"/>
          <c:tx>
            <c:strRef>
              <c:f>' 2018'!$B$72:$B$75</c:f>
              <c:strCache>
                <c:ptCount val="4"/>
                <c:pt idx="0">
                  <c:v>EUR</c:v>
                </c:pt>
                <c:pt idx="1">
                  <c:v>USD</c:v>
                </c:pt>
                <c:pt idx="2">
                  <c:v>CHF</c:v>
                </c:pt>
                <c:pt idx="3">
                  <c:v>Ostale valute</c:v>
                </c:pt>
              </c:strCache>
            </c:strRef>
          </c:tx>
          <c:dLbls>
            <c:dLbl>
              <c:idx val="0"/>
              <c:layout>
                <c:manualLayout>
                  <c:x val="9.5856565656565765E-2"/>
                  <c:y val="-7.696442219975838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Euro 84,301%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0CD2-4AED-9C8A-EDE9362DF0FC}"/>
                </c:ext>
              </c:extLst>
            </c:dLbl>
            <c:dLbl>
              <c:idx val="1"/>
              <c:layout>
                <c:manualLayout>
                  <c:x val="-7.6905832662700707E-2"/>
                  <c:y val="0.10799487273393404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Američki dolar 8,781%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CD2-4AED-9C8A-EDE9362DF0FC}"/>
                </c:ext>
              </c:extLst>
            </c:dLbl>
            <c:dLbl>
              <c:idx val="2"/>
              <c:layout>
                <c:manualLayout>
                  <c:x val="7.8737373737373904E-3"/>
                  <c:y val="-4.9482638888890375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Švicarski franak 3,501%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0CD2-4AED-9C8A-EDE9362DF0FC}"/>
                </c:ext>
              </c:extLst>
            </c:dLbl>
            <c:dLbl>
              <c:idx val="3"/>
              <c:layout>
                <c:manualLayout>
                  <c:x val="0.16403589330892759"/>
                  <c:y val="-6.0321674906917509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Ostale valute 3,417%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0CD2-4AED-9C8A-EDE9362DF0FC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' 2018'!$N$72:$N$75</c:f>
              <c:numCache>
                <c:formatCode>0.00000</c:formatCode>
                <c:ptCount val="4"/>
                <c:pt idx="0">
                  <c:v>0.84300703117696529</c:v>
                </c:pt>
                <c:pt idx="1">
                  <c:v>8.7811937965137296E-2</c:v>
                </c:pt>
                <c:pt idx="2">
                  <c:v>3.5008800670955242E-2</c:v>
                </c:pt>
                <c:pt idx="3">
                  <c:v>3.4172230186942168E-2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CD2-4AED-9C8A-EDE9362DF0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plotVisOnly val="1"/>
    <c:dispBlanksAs val="zero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000000000000933" l="0.70000000000000062" r="0.70000000000000062" t="0.7500000000000093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hr-HR" sz="1000"/>
              <a:t>Udio valuta u ukupnom prometu ovlaštenih mjenjača u 2018.</a:t>
            </a:r>
          </a:p>
        </c:rich>
      </c:tx>
      <c:overlay val="0"/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 2018'!$B$72</c:f>
              <c:strCache>
                <c:ptCount val="1"/>
                <c:pt idx="0">
                  <c:v>EUR</c:v>
                </c:pt>
              </c:strCache>
            </c:strRef>
          </c:tx>
          <c:invertIfNegative val="0"/>
          <c:cat>
            <c:strRef>
              <c:f>' 2018'!$C$71:$N$71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 2018'!$C$72:$N$72</c:f>
              <c:numCache>
                <c:formatCode>0.00000</c:formatCode>
                <c:ptCount val="12"/>
                <c:pt idx="0">
                  <c:v>0.87167559249274629</c:v>
                </c:pt>
                <c:pt idx="1">
                  <c:v>0.86974764570842156</c:v>
                </c:pt>
                <c:pt idx="2">
                  <c:v>0.8805197466418323</c:v>
                </c:pt>
                <c:pt idx="3">
                  <c:v>0.86937194051489852</c:v>
                </c:pt>
                <c:pt idx="4">
                  <c:v>0.86541596969182255</c:v>
                </c:pt>
                <c:pt idx="5">
                  <c:v>0.85914554434794821</c:v>
                </c:pt>
                <c:pt idx="6">
                  <c:v>0.87141797936147647</c:v>
                </c:pt>
                <c:pt idx="7">
                  <c:v>0.88692858122468576</c:v>
                </c:pt>
                <c:pt idx="8">
                  <c:v>0.87287821845015545</c:v>
                </c:pt>
                <c:pt idx="9">
                  <c:v>0.84251490348253322</c:v>
                </c:pt>
                <c:pt idx="10">
                  <c:v>0.85000940453778862</c:v>
                </c:pt>
                <c:pt idx="11">
                  <c:v>0.84300703117696529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9D-41E1-A797-AC0A4F3590E5}"/>
            </c:ext>
          </c:extLst>
        </c:ser>
        <c:ser>
          <c:idx val="1"/>
          <c:order val="1"/>
          <c:tx>
            <c:strRef>
              <c:f>' 2018'!$B$73</c:f>
              <c:strCache>
                <c:ptCount val="1"/>
                <c:pt idx="0">
                  <c:v>USD</c:v>
                </c:pt>
              </c:strCache>
            </c:strRef>
          </c:tx>
          <c:invertIfNegative val="0"/>
          <c:cat>
            <c:strRef>
              <c:f>' 2018'!$C$71:$N$71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 2018'!$C$73:$N$73</c:f>
              <c:numCache>
                <c:formatCode>0.00000</c:formatCode>
                <c:ptCount val="12"/>
                <c:pt idx="0">
                  <c:v>6.5375548576083659E-2</c:v>
                </c:pt>
                <c:pt idx="1">
                  <c:v>6.9172555522076018E-2</c:v>
                </c:pt>
                <c:pt idx="2">
                  <c:v>6.1828551603391256E-2</c:v>
                </c:pt>
                <c:pt idx="3">
                  <c:v>6.3258647236489524E-2</c:v>
                </c:pt>
                <c:pt idx="4">
                  <c:v>6.6756245948842802E-2</c:v>
                </c:pt>
                <c:pt idx="5">
                  <c:v>6.8920790597406287E-2</c:v>
                </c:pt>
                <c:pt idx="6">
                  <c:v>5.0008762233893202E-2</c:v>
                </c:pt>
                <c:pt idx="7">
                  <c:v>4.6152611457575737E-2</c:v>
                </c:pt>
                <c:pt idx="8">
                  <c:v>5.8333859947061951E-2</c:v>
                </c:pt>
                <c:pt idx="9">
                  <c:v>8.1606236830932849E-2</c:v>
                </c:pt>
                <c:pt idx="10">
                  <c:v>7.9787655596730789E-2</c:v>
                </c:pt>
                <c:pt idx="11">
                  <c:v>8.7811937965137296E-2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89D-41E1-A797-AC0A4F3590E5}"/>
            </c:ext>
          </c:extLst>
        </c:ser>
        <c:ser>
          <c:idx val="2"/>
          <c:order val="2"/>
          <c:tx>
            <c:strRef>
              <c:f>' 2018'!$B$74</c:f>
              <c:strCache>
                <c:ptCount val="1"/>
                <c:pt idx="0">
                  <c:v>CHF</c:v>
                </c:pt>
              </c:strCache>
            </c:strRef>
          </c:tx>
          <c:invertIfNegative val="0"/>
          <c:cat>
            <c:strRef>
              <c:f>' 2018'!$C$71:$N$71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 2018'!$C$74:$N$74</c:f>
              <c:numCache>
                <c:formatCode>0.00000</c:formatCode>
                <c:ptCount val="12"/>
                <c:pt idx="0">
                  <c:v>3.536890465113679E-2</c:v>
                </c:pt>
                <c:pt idx="1">
                  <c:v>3.3881389064917382E-2</c:v>
                </c:pt>
                <c:pt idx="2">
                  <c:v>3.3071753847007418E-2</c:v>
                </c:pt>
                <c:pt idx="3">
                  <c:v>3.5364004320016594E-2</c:v>
                </c:pt>
                <c:pt idx="4">
                  <c:v>3.5961274555400456E-2</c:v>
                </c:pt>
                <c:pt idx="5">
                  <c:v>2.6581006159412654E-2</c:v>
                </c:pt>
                <c:pt idx="6">
                  <c:v>3.0478348363785317E-2</c:v>
                </c:pt>
                <c:pt idx="7">
                  <c:v>2.6003791896029155E-2</c:v>
                </c:pt>
                <c:pt idx="8">
                  <c:v>2.3915515967278242E-2</c:v>
                </c:pt>
                <c:pt idx="9">
                  <c:v>3.4256525798338114E-2</c:v>
                </c:pt>
                <c:pt idx="10">
                  <c:v>3.1742974379327951E-2</c:v>
                </c:pt>
                <c:pt idx="11">
                  <c:v>3.5008800670955242E-2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89D-41E1-A797-AC0A4F3590E5}"/>
            </c:ext>
          </c:extLst>
        </c:ser>
        <c:ser>
          <c:idx val="3"/>
          <c:order val="3"/>
          <c:tx>
            <c:strRef>
              <c:f>' 2018'!$B$75</c:f>
              <c:strCache>
                <c:ptCount val="1"/>
                <c:pt idx="0">
                  <c:v>Ostale valute</c:v>
                </c:pt>
              </c:strCache>
            </c:strRef>
          </c:tx>
          <c:invertIfNegative val="0"/>
          <c:cat>
            <c:strRef>
              <c:f>' 2018'!$C$71:$N$71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 2018'!$C$75:$N$75</c:f>
              <c:numCache>
                <c:formatCode>0.00000</c:formatCode>
                <c:ptCount val="12"/>
                <c:pt idx="0">
                  <c:v>2.7579954280033264E-2</c:v>
                </c:pt>
                <c:pt idx="1">
                  <c:v>2.7198409704585043E-2</c:v>
                </c:pt>
                <c:pt idx="2">
                  <c:v>2.4579947907769024E-2</c:v>
                </c:pt>
                <c:pt idx="3">
                  <c:v>3.200540792859536E-2</c:v>
                </c:pt>
                <c:pt idx="4">
                  <c:v>3.1866509803934191E-2</c:v>
                </c:pt>
                <c:pt idx="5">
                  <c:v>4.535265889523285E-2</c:v>
                </c:pt>
                <c:pt idx="6">
                  <c:v>4.8094910040845019E-2</c:v>
                </c:pt>
                <c:pt idx="7">
                  <c:v>4.0915015421709347E-2</c:v>
                </c:pt>
                <c:pt idx="8">
                  <c:v>4.4872405635504362E-2</c:v>
                </c:pt>
                <c:pt idx="9">
                  <c:v>4.162233388819582E-2</c:v>
                </c:pt>
                <c:pt idx="10">
                  <c:v>3.8459965486152645E-2</c:v>
                </c:pt>
                <c:pt idx="11">
                  <c:v>3.4172230186942168E-2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89D-41E1-A797-AC0A4F3590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overlap val="100"/>
        <c:axId val="237148752"/>
        <c:axId val="237149312"/>
      </c:barChart>
      <c:catAx>
        <c:axId val="23714875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237149312"/>
        <c:crosses val="autoZero"/>
        <c:auto val="1"/>
        <c:lblAlgn val="ctr"/>
        <c:lblOffset val="100"/>
        <c:noMultiLvlLbl val="1"/>
      </c:catAx>
      <c:valAx>
        <c:axId val="237149312"/>
        <c:scaling>
          <c:orientation val="minMax"/>
        </c:scaling>
        <c:delete val="0"/>
        <c:axPos val="b"/>
        <c:majorGridlines/>
        <c:numFmt formatCode="0%" sourceLinked="1"/>
        <c:majorTickMark val="none"/>
        <c:minorTickMark val="none"/>
        <c:tickLblPos val="nextTo"/>
        <c:crossAx val="237148752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00000000000091" l="0.70000000000000062" r="0.70000000000000062" t="0.750000000000009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hr-HR" sz="1000"/>
              <a:t>Otkup strane gotovine i čekova u 2018.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9.9880788187378375E-2"/>
          <c:y val="0.12347222222222318"/>
          <c:w val="0.87733465729151716"/>
          <c:h val="0.75170092592592597"/>
        </c:manualLayout>
      </c:layout>
      <c:barChart>
        <c:barDir val="col"/>
        <c:grouping val="clustered"/>
        <c:varyColors val="0"/>
        <c:ser>
          <c:idx val="11"/>
          <c:order val="0"/>
          <c:tx>
            <c:v>Siječanj</c:v>
          </c:tx>
          <c:invertIfNegative val="0"/>
          <c:dLbls>
            <c:dLbl>
              <c:idx val="0"/>
              <c:layout>
                <c:manualLayout>
                  <c:x val="-1.9142091405370546E-2"/>
                  <c:y val="1.5326396429311672E-2"/>
                </c:manualLayout>
              </c:layout>
              <c:dLblPos val="outEnd"/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316-4828-88F2-56875CF9F98A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'siječanj 2018'!$E$81</c:f>
              <c:numCache>
                <c:formatCode>#,##0.00</c:formatCode>
                <c:ptCount val="1"/>
                <c:pt idx="0">
                  <c:v>947.54022699999996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316-4828-88F2-56875CF9F98A}"/>
            </c:ext>
          </c:extLst>
        </c:ser>
        <c:ser>
          <c:idx val="0"/>
          <c:order val="1"/>
          <c:tx>
            <c:v>Veljača</c:v>
          </c:tx>
          <c:invertIfNegative val="0"/>
          <c:dLbls>
            <c:dLbl>
              <c:idx val="0"/>
              <c:layout>
                <c:manualLayout>
                  <c:x val="-1.4356568554027872E-2"/>
                  <c:y val="-1.5326396429311672E-2"/>
                </c:manualLayout>
              </c:layout>
              <c:dLblPos val="outEnd"/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316-4828-88F2-56875CF9F98A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'veljača 2018 '!$E$81</c:f>
              <c:numCache>
                <c:formatCode>#,##0.00</c:formatCode>
                <c:ptCount val="1"/>
                <c:pt idx="0">
                  <c:v>969.946147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316-4828-88F2-56875CF9F98A}"/>
            </c:ext>
          </c:extLst>
        </c:ser>
        <c:ser>
          <c:idx val="1"/>
          <c:order val="2"/>
          <c:tx>
            <c:v>Ožujak</c:v>
          </c:tx>
          <c:invertIfNegative val="0"/>
          <c:dLbls>
            <c:dLbl>
              <c:idx val="0"/>
              <c:layout>
                <c:manualLayout>
                  <c:x val="-2.6320375682384472E-2"/>
                  <c:y val="7.6631982146557658E-3"/>
                </c:manualLayout>
              </c:layout>
              <c:dLblPos val="outEnd"/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316-4828-88F2-56875CF9F98A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'ožujak 2018'!$E$81</c:f>
              <c:numCache>
                <c:formatCode>#,##0.00</c:formatCode>
                <c:ptCount val="1"/>
                <c:pt idx="0">
                  <c:v>1448.6681079999998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316-4828-88F2-56875CF9F98A}"/>
            </c:ext>
          </c:extLst>
        </c:ser>
        <c:ser>
          <c:idx val="2"/>
          <c:order val="3"/>
          <c:tx>
            <c:v>Travanj</c:v>
          </c:tx>
          <c:invertIfNegative val="0"/>
          <c:dLbls>
            <c:dLbl>
              <c:idx val="0"/>
              <c:layout>
                <c:manualLayout>
                  <c:x val="-2.3927614256713158E-2"/>
                  <c:y val="7.6631982146557658E-3"/>
                </c:manualLayout>
              </c:layout>
              <c:dLblPos val="outEnd"/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316-4828-88F2-56875CF9F98A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'travanj 2018'!$E$81</c:f>
              <c:numCache>
                <c:formatCode>#,##0.00</c:formatCode>
                <c:ptCount val="1"/>
                <c:pt idx="0">
                  <c:v>1714.440597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A316-4828-88F2-56875CF9F98A}"/>
            </c:ext>
          </c:extLst>
        </c:ser>
        <c:ser>
          <c:idx val="3"/>
          <c:order val="4"/>
          <c:tx>
            <c:v>Svibanj</c:v>
          </c:tx>
          <c:invertIfNegative val="0"/>
          <c:dLbls>
            <c:dLbl>
              <c:idx val="0"/>
              <c:layout>
                <c:manualLayout>
                  <c:x val="-2.6320375682384559E-2"/>
                  <c:y val="7.6631982146557658E-3"/>
                </c:manualLayout>
              </c:layout>
              <c:dLblPos val="outEnd"/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316-4828-88F2-56875CF9F98A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'svibanj 2018'!$E$81</c:f>
              <c:numCache>
                <c:formatCode>#,##0.00</c:formatCode>
                <c:ptCount val="1"/>
                <c:pt idx="0">
                  <c:v>2000.4453620000002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A316-4828-88F2-56875CF9F98A}"/>
            </c:ext>
          </c:extLst>
        </c:ser>
        <c:ser>
          <c:idx val="4"/>
          <c:order val="5"/>
          <c:tx>
            <c:v>Lipanj</c:v>
          </c:tx>
          <c:invertIfNegative val="0"/>
          <c:dLbls>
            <c:dLbl>
              <c:idx val="0"/>
              <c:layout>
                <c:manualLayout>
                  <c:x val="-2.6320375682384472E-2"/>
                  <c:y val="-3.831599107327918E-3"/>
                </c:manualLayout>
              </c:layout>
              <c:dLblPos val="outEnd"/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A316-4828-88F2-56875CF9F98A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'lipanj 2018 '!$E$81</c:f>
              <c:numCache>
                <c:formatCode>#,##0.00</c:formatCode>
                <c:ptCount val="1"/>
                <c:pt idx="0">
                  <c:v>2183.3916790000003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A316-4828-88F2-56875CF9F98A}"/>
            </c:ext>
          </c:extLst>
        </c:ser>
        <c:ser>
          <c:idx val="5"/>
          <c:order val="6"/>
          <c:tx>
            <c:v>Srpanj</c:v>
          </c:tx>
          <c:invertIfNegative val="0"/>
          <c:dLbls>
            <c:dLbl>
              <c:idx val="0"/>
              <c:layout>
                <c:manualLayout>
                  <c:x val="-2.6320375682384472E-2"/>
                  <c:y val="-3.831599107327918E-3"/>
                </c:manualLayout>
              </c:layout>
              <c:dLblPos val="outEnd"/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A316-4828-88F2-56875CF9F98A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'srpanj 2018 '!$E$81</c:f>
              <c:numCache>
                <c:formatCode>#,##0.00</c:formatCode>
                <c:ptCount val="1"/>
                <c:pt idx="0">
                  <c:v>3396.5448660000002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A316-4828-88F2-56875CF9F98A}"/>
            </c:ext>
          </c:extLst>
        </c:ser>
        <c:ser>
          <c:idx val="6"/>
          <c:order val="7"/>
          <c:tx>
            <c:v>Kolovoz</c:v>
          </c:tx>
          <c:invertIfNegative val="0"/>
          <c:dLbls>
            <c:dLbl>
              <c:idx val="0"/>
              <c:layout>
                <c:manualLayout>
                  <c:x val="4.7855228513426313E-3"/>
                  <c:y val="-3.831599107327918E-3"/>
                </c:manualLayout>
              </c:layout>
              <c:dLblPos val="outEnd"/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A316-4828-88F2-56875CF9F98A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'kolovoz 2018'!$E$81</c:f>
              <c:numCache>
                <c:formatCode>#,##0.00</c:formatCode>
                <c:ptCount val="1"/>
                <c:pt idx="0">
                  <c:v>3414.7571360000002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A316-4828-88F2-56875CF9F98A}"/>
            </c:ext>
          </c:extLst>
        </c:ser>
        <c:ser>
          <c:idx val="7"/>
          <c:order val="8"/>
          <c:tx>
            <c:v>Rujan</c:v>
          </c:tx>
          <c:invertIfNegative val="0"/>
          <c:dLbls>
            <c:dLbl>
              <c:idx val="0"/>
              <c:layout>
                <c:manualLayout>
                  <c:x val="7.1782842770139466E-3"/>
                  <c:y val="-7.6631982146559063E-3"/>
                </c:manualLayout>
              </c:layout>
              <c:dLblPos val="outEnd"/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A316-4828-88F2-56875CF9F98A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'rujan 2018'!$E$81</c:f>
              <c:numCache>
                <c:formatCode>#,##0.00</c:formatCode>
                <c:ptCount val="1"/>
                <c:pt idx="0">
                  <c:v>1886.3297850000001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A316-4828-88F2-56875CF9F98A}"/>
            </c:ext>
          </c:extLst>
        </c:ser>
        <c:ser>
          <c:idx val="8"/>
          <c:order val="9"/>
          <c:tx>
            <c:v>Listopad</c:v>
          </c:tx>
          <c:invertIfNegative val="0"/>
          <c:dLbls>
            <c:dLbl>
              <c:idx val="0"/>
              <c:layout>
                <c:manualLayout>
                  <c:x val="7.1782842770139466E-3"/>
                  <c:y val="0"/>
                </c:manualLayout>
              </c:layout>
              <c:dLblPos val="outEnd"/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A316-4828-88F2-56875CF9F98A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'listopad 2018'!$E$81</c:f>
              <c:numCache>
                <c:formatCode>#,##0.00</c:formatCode>
                <c:ptCount val="1"/>
                <c:pt idx="0">
                  <c:v>1465.132012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A316-4828-88F2-56875CF9F98A}"/>
            </c:ext>
          </c:extLst>
        </c:ser>
        <c:ser>
          <c:idx val="9"/>
          <c:order val="10"/>
          <c:tx>
            <c:v>Studeni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'studeni 2018'!$E$81</c:f>
              <c:numCache>
                <c:formatCode>#,##0.00</c:formatCode>
                <c:ptCount val="1"/>
                <c:pt idx="0">
                  <c:v>1173.5334780000001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A316-4828-88F2-56875CF9F98A}"/>
            </c:ext>
          </c:extLst>
        </c:ser>
        <c:ser>
          <c:idx val="10"/>
          <c:order val="11"/>
          <c:tx>
            <c:v>Prosinac</c:v>
          </c:tx>
          <c:invertIfNegative val="0"/>
          <c:dLbls>
            <c:dLbl>
              <c:idx val="0"/>
              <c:layout>
                <c:manualLayout>
                  <c:x val="2.3927614256713157E-3"/>
                  <c:y val="-1.1494797321983755E-2"/>
                </c:manualLayout>
              </c:layout>
              <c:dLblPos val="outEnd"/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A316-4828-88F2-56875CF9F98A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'prosinac 2018'!$E$81</c:f>
              <c:numCache>
                <c:formatCode>#,##0.00</c:formatCode>
                <c:ptCount val="1"/>
                <c:pt idx="0">
                  <c:v>1352.5019500000001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A316-4828-88F2-56875CF9F98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37401840"/>
        <c:axId val="237402400"/>
      </c:barChart>
      <c:catAx>
        <c:axId val="237401840"/>
        <c:scaling>
          <c:orientation val="minMax"/>
        </c:scaling>
        <c:delete val="1"/>
        <c:axPos val="b"/>
        <c:majorTickMark val="none"/>
        <c:minorTickMark val="none"/>
        <c:tickLblPos val="none"/>
        <c:crossAx val="237402400"/>
        <c:crosses val="autoZero"/>
        <c:auto val="1"/>
        <c:lblAlgn val="ctr"/>
        <c:lblOffset val="100"/>
        <c:noMultiLvlLbl val="0"/>
      </c:catAx>
      <c:valAx>
        <c:axId val="237402400"/>
        <c:scaling>
          <c:orientation val="minMax"/>
          <c:max val="40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hr-HR" b="0"/>
                  <a:t>mil. HRK</a:t>
                </a:r>
              </a:p>
            </c:rich>
          </c:tx>
          <c:overlay val="0"/>
        </c:title>
        <c:numFmt formatCode="#,##0" sourceLinked="0"/>
        <c:majorTickMark val="none"/>
        <c:minorTickMark val="none"/>
        <c:tickLblPos val="nextTo"/>
        <c:crossAx val="23740184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3286461497845362"/>
          <c:y val="0.87773827160494267"/>
          <c:w val="0.82513591115946061"/>
          <c:h val="0.11050246913580238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000000000000833" l="0.70000000000000062" r="0.70000000000000062" t="0.7500000000000083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hr-HR" sz="1000"/>
              <a:t>Prodaja strane gotovine u 2018.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0432949222646"/>
          <c:y val="0.12347222222222318"/>
          <c:w val="0.86993951836082684"/>
          <c:h val="0.75170092592592597"/>
        </c:manualLayout>
      </c:layout>
      <c:barChart>
        <c:barDir val="col"/>
        <c:grouping val="clustered"/>
        <c:varyColors val="0"/>
        <c:ser>
          <c:idx val="11"/>
          <c:order val="0"/>
          <c:tx>
            <c:v>Siječanj</c:v>
          </c:tx>
          <c:invertIfNegative val="0"/>
          <c:dLbls>
            <c:dLbl>
              <c:idx val="0"/>
              <c:layout>
                <c:manualLayout>
                  <c:x val="-1.8982766599971636E-2"/>
                  <c:y val="-1.1494797321983755E-2"/>
                </c:manualLayout>
              </c:layout>
              <c:dLblPos val="outEnd"/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32C-40E7-85D1-5F4652DFC4E7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'siječanj 2018'!$E$82</c:f>
              <c:numCache>
                <c:formatCode>#,##0.00</c:formatCode>
                <c:ptCount val="1"/>
                <c:pt idx="0">
                  <c:v>521.91797399999996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32C-40E7-85D1-5F4652DFC4E7}"/>
            </c:ext>
          </c:extLst>
        </c:ser>
        <c:ser>
          <c:idx val="0"/>
          <c:order val="1"/>
          <c:tx>
            <c:v>Veljača</c:v>
          </c:tx>
          <c:invertIfNegative val="0"/>
          <c:dLbls>
            <c:dLbl>
              <c:idx val="0"/>
              <c:layout>
                <c:manualLayout>
                  <c:x val="-1.4237074949978728E-2"/>
                  <c:y val="-1.4049034431224432E-16"/>
                </c:manualLayout>
              </c:layout>
              <c:dLblPos val="outEnd"/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32C-40E7-85D1-5F4652DFC4E7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'veljača 2018 '!$E$82</c:f>
              <c:numCache>
                <c:formatCode>#,##0.00</c:formatCode>
                <c:ptCount val="1"/>
                <c:pt idx="0">
                  <c:v>431.33111200000002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32C-40E7-85D1-5F4652DFC4E7}"/>
            </c:ext>
          </c:extLst>
        </c:ser>
        <c:ser>
          <c:idx val="1"/>
          <c:order val="2"/>
          <c:tx>
            <c:v>Ožujak</c:v>
          </c:tx>
          <c:invertIfNegative val="0"/>
          <c:dLbls>
            <c:dLbl>
              <c:idx val="0"/>
              <c:layout>
                <c:manualLayout>
                  <c:x val="-1.4237074949978728E-2"/>
                  <c:y val="-3.8315991073280585E-3"/>
                </c:manualLayout>
              </c:layout>
              <c:dLblPos val="outEnd"/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32C-40E7-85D1-5F4652DFC4E7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'ožujak 2018'!$E$82</c:f>
              <c:numCache>
                <c:formatCode>#,##0.00</c:formatCode>
                <c:ptCount val="1"/>
                <c:pt idx="0">
                  <c:v>593.06437200000005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32C-40E7-85D1-5F4652DFC4E7}"/>
            </c:ext>
          </c:extLst>
        </c:ser>
        <c:ser>
          <c:idx val="2"/>
          <c:order val="3"/>
          <c:tx>
            <c:v>Travanj</c:v>
          </c:tx>
          <c:invertIfNegative val="0"/>
          <c:dLbls>
            <c:dLbl>
              <c:idx val="0"/>
              <c:layout>
                <c:manualLayout>
                  <c:x val="-1.6609920774975227E-2"/>
                  <c:y val="-3.4484391965951267E-2"/>
                </c:manualLayout>
              </c:layout>
              <c:dLblPos val="outEnd"/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32C-40E7-85D1-5F4652DFC4E7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'travanj 2018'!$E$82</c:f>
              <c:numCache>
                <c:formatCode>#,##0.00</c:formatCode>
                <c:ptCount val="1"/>
                <c:pt idx="0">
                  <c:v>615.77360199999998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32C-40E7-85D1-5F4652DFC4E7}"/>
            </c:ext>
          </c:extLst>
        </c:ser>
        <c:ser>
          <c:idx val="3"/>
          <c:order val="4"/>
          <c:tx>
            <c:v>Svibanj</c:v>
          </c:tx>
          <c:invertIfNegative val="0"/>
          <c:dLbls>
            <c:dLbl>
              <c:idx val="0"/>
              <c:layout>
                <c:manualLayout>
                  <c:x val="-2.1355612424968091E-2"/>
                  <c:y val="1.1494797321983755E-2"/>
                </c:manualLayout>
              </c:layout>
              <c:dLblPos val="outEnd"/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32C-40E7-85D1-5F4652DFC4E7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'svibanj 2018'!$E$82</c:f>
              <c:numCache>
                <c:formatCode>#,##0.00</c:formatCode>
                <c:ptCount val="1"/>
                <c:pt idx="0">
                  <c:v>683.19525399999998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D32C-40E7-85D1-5F4652DFC4E7}"/>
            </c:ext>
          </c:extLst>
        </c:ser>
        <c:ser>
          <c:idx val="4"/>
          <c:order val="5"/>
          <c:tx>
            <c:v>Lipanj</c:v>
          </c:tx>
          <c:invertIfNegative val="0"/>
          <c:dLbls>
            <c:dLbl>
              <c:idx val="0"/>
              <c:layout>
                <c:manualLayout>
                  <c:x val="-2.6101304074961001E-2"/>
                  <c:y val="-1.9157995536639733E-2"/>
                </c:manualLayout>
              </c:layout>
              <c:dLblPos val="outEnd"/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32C-40E7-85D1-5F4652DFC4E7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'lipanj 2018 '!$E$82</c:f>
              <c:numCache>
                <c:formatCode>#,##0.00</c:formatCode>
                <c:ptCount val="1"/>
                <c:pt idx="0">
                  <c:v>697.05293400000005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D32C-40E7-85D1-5F4652DFC4E7}"/>
            </c:ext>
          </c:extLst>
        </c:ser>
        <c:ser>
          <c:idx val="5"/>
          <c:order val="6"/>
          <c:tx>
            <c:v>Srpanj</c:v>
          </c:tx>
          <c:invertIfNegative val="0"/>
          <c:dLbls>
            <c:dLbl>
              <c:idx val="0"/>
              <c:layout>
                <c:manualLayout>
                  <c:x val="-2.1355612424968091E-2"/>
                  <c:y val="-3.8315991073280585E-3"/>
                </c:manualLayout>
              </c:layout>
              <c:dLblPos val="outEnd"/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D32C-40E7-85D1-5F4652DFC4E7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'srpanj 2018 '!$E$82</c:f>
              <c:numCache>
                <c:formatCode>#,##0.00</c:formatCode>
                <c:ptCount val="1"/>
                <c:pt idx="0">
                  <c:v>952.16922499999998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D32C-40E7-85D1-5F4652DFC4E7}"/>
            </c:ext>
          </c:extLst>
        </c:ser>
        <c:ser>
          <c:idx val="6"/>
          <c:order val="7"/>
          <c:tx>
            <c:v>Kolovoz</c:v>
          </c:tx>
          <c:invertIfNegative val="0"/>
          <c:dLbls>
            <c:dLbl>
              <c:idx val="0"/>
              <c:layout>
                <c:manualLayout>
                  <c:x val="-2.1355612424968091E-2"/>
                  <c:y val="-2.6821193751295498E-2"/>
                </c:manualLayout>
              </c:layout>
              <c:dLblPos val="outEnd"/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D32C-40E7-85D1-5F4652DFC4E7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'kolovoz 2018'!$E$82</c:f>
              <c:numCache>
                <c:formatCode>#,##0.00</c:formatCode>
                <c:ptCount val="1"/>
                <c:pt idx="0">
                  <c:v>1015.432371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D32C-40E7-85D1-5F4652DFC4E7}"/>
            </c:ext>
          </c:extLst>
        </c:ser>
        <c:ser>
          <c:idx val="7"/>
          <c:order val="8"/>
          <c:tx>
            <c:v>Rujan</c:v>
          </c:tx>
          <c:invertIfNegative val="0"/>
          <c:dLbls>
            <c:dLbl>
              <c:idx val="0"/>
              <c:layout>
                <c:manualLayout>
                  <c:x val="-2.3728458249964546E-3"/>
                  <c:y val="-2.6821193751295429E-2"/>
                </c:manualLayout>
              </c:layout>
              <c:dLblPos val="outEnd"/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D32C-40E7-85D1-5F4652DFC4E7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'rujan 2018'!$E$82</c:f>
              <c:numCache>
                <c:formatCode>#,##0.00</c:formatCode>
                <c:ptCount val="1"/>
                <c:pt idx="0">
                  <c:v>743.26997300000005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D32C-40E7-85D1-5F4652DFC4E7}"/>
            </c:ext>
          </c:extLst>
        </c:ser>
        <c:ser>
          <c:idx val="8"/>
          <c:order val="9"/>
          <c:tx>
            <c:v>Listopad</c:v>
          </c:tx>
          <c:invertIfNegative val="0"/>
          <c:dLbls>
            <c:dLbl>
              <c:idx val="0"/>
              <c:layout>
                <c:manualLayout>
                  <c:x val="-1.8982766599971636E-2"/>
                  <c:y val="0"/>
                </c:manualLayout>
              </c:layout>
              <c:dLblPos val="outEnd"/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D32C-40E7-85D1-5F4652DFC4E7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'listopad 2018'!$E$82</c:f>
              <c:numCache>
                <c:formatCode>#,##0.00</c:formatCode>
                <c:ptCount val="1"/>
                <c:pt idx="0">
                  <c:v>663.90309300000001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D32C-40E7-85D1-5F4652DFC4E7}"/>
            </c:ext>
          </c:extLst>
        </c:ser>
        <c:ser>
          <c:idx val="9"/>
          <c:order val="10"/>
          <c:tx>
            <c:v>Studeni</c:v>
          </c:tx>
          <c:invertIfNegative val="0"/>
          <c:dLbls>
            <c:dLbl>
              <c:idx val="0"/>
              <c:layout>
                <c:manualLayout>
                  <c:x val="9.4913832999858182E-3"/>
                  <c:y val="0"/>
                </c:manualLayout>
              </c:layout>
              <c:dLblPos val="outEnd"/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D32C-40E7-85D1-5F4652DFC4E7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'studeni 2018'!$E$82</c:f>
              <c:numCache>
                <c:formatCode>#,##0.00</c:formatCode>
                <c:ptCount val="1"/>
                <c:pt idx="0">
                  <c:v>551.51674400000002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D32C-40E7-85D1-5F4652DFC4E7}"/>
            </c:ext>
          </c:extLst>
        </c:ser>
        <c:ser>
          <c:idx val="10"/>
          <c:order val="11"/>
          <c:tx>
            <c:v>Prosinac</c:v>
          </c:tx>
          <c:invertIfNegative val="0"/>
          <c:dLbls>
            <c:dLbl>
              <c:idx val="0"/>
              <c:layout>
                <c:manualLayout>
                  <c:x val="4.7456916499929091E-3"/>
                  <c:y val="-1.9157995536639591E-2"/>
                </c:manualLayout>
              </c:layout>
              <c:dLblPos val="outEnd"/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D32C-40E7-85D1-5F4652DFC4E7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'prosinac 2018'!$E$82</c:f>
              <c:numCache>
                <c:formatCode>#,##0.00</c:formatCode>
                <c:ptCount val="1"/>
                <c:pt idx="0">
                  <c:v>698.28998300000001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D32C-40E7-85D1-5F4652DFC4E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37642592"/>
        <c:axId val="237643152"/>
      </c:barChart>
      <c:catAx>
        <c:axId val="237642592"/>
        <c:scaling>
          <c:orientation val="minMax"/>
        </c:scaling>
        <c:delete val="1"/>
        <c:axPos val="b"/>
        <c:numFmt formatCode="#,##0.00" sourceLinked="1"/>
        <c:majorTickMark val="none"/>
        <c:minorTickMark val="none"/>
        <c:tickLblPos val="none"/>
        <c:crossAx val="237643152"/>
        <c:crosses val="autoZero"/>
        <c:auto val="1"/>
        <c:lblAlgn val="ctr"/>
        <c:lblOffset val="100"/>
        <c:noMultiLvlLbl val="0"/>
      </c:catAx>
      <c:valAx>
        <c:axId val="237643152"/>
        <c:scaling>
          <c:orientation val="minMax"/>
          <c:max val="40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hr-HR" b="0"/>
                  <a:t>mil. HRK</a:t>
                </a:r>
              </a:p>
            </c:rich>
          </c:tx>
          <c:overlay val="0"/>
        </c:title>
        <c:numFmt formatCode="#,##0" sourceLinked="0"/>
        <c:majorTickMark val="none"/>
        <c:minorTickMark val="none"/>
        <c:tickLblPos val="nextTo"/>
        <c:crossAx val="23764259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3420720800739405"/>
          <c:y val="0.88949753086419758"/>
          <c:w val="0.81887704571072018"/>
          <c:h val="0.11050246913580238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000000000000833" l="0.70000000000000062" r="0.70000000000000062" t="0.7500000000000083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hr-HR" sz="1000"/>
              <a:t>Odnos otkupa i prodaje strane gotovine i čekova u siječnju 2018. </a:t>
            </a:r>
            <a:endParaRPr lang="en-US" sz="1000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25633914141414144"/>
          <c:y val="0.26546423611111103"/>
          <c:w val="0.49521136363636381"/>
          <c:h val="0.68091562500000002"/>
        </c:manualLayout>
      </c:layout>
      <c:pieChart>
        <c:varyColors val="1"/>
        <c:ser>
          <c:idx val="0"/>
          <c:order val="0"/>
          <c:tx>
            <c:strRef>
              <c:f>' 2018'!$B$83:$B$85</c:f>
              <c:strCache>
                <c:ptCount val="3"/>
                <c:pt idx="0">
                  <c:v>Otkup strane gotovine</c:v>
                </c:pt>
                <c:pt idx="1">
                  <c:v>Prodaja strane gotovine</c:v>
                </c:pt>
                <c:pt idx="2">
                  <c:v>Otkup čekova</c:v>
                </c:pt>
              </c:strCache>
            </c:strRef>
          </c:tx>
          <c:dLbls>
            <c:dLbl>
              <c:idx val="0"/>
              <c:layout>
                <c:manualLayout>
                  <c:x val="2.7425252525252783E-2"/>
                  <c:y val="-0.11453194444444439"/>
                </c:manualLayout>
              </c:layout>
              <c:tx>
                <c:rich>
                  <a:bodyPr/>
                  <a:lstStyle/>
                  <a:p>
                    <a:r>
                      <a:rPr lang="en-US" sz="800"/>
                      <a:t>Otkup strane gotovine 64,482%</a:t>
                    </a:r>
                    <a:endParaRPr lang="en-US"/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7EEC-4B88-867B-DB2CBA97F4A2}"/>
                </c:ext>
              </c:extLst>
            </c:dLbl>
            <c:dLbl>
              <c:idx val="1"/>
              <c:layout>
                <c:manualLayout>
                  <c:x val="-5.1188888888888888E-2"/>
                  <c:y val="0.10778680555555611"/>
                </c:manualLayout>
              </c:layout>
              <c:tx>
                <c:rich>
                  <a:bodyPr/>
                  <a:lstStyle/>
                  <a:p>
                    <a:r>
                      <a:rPr lang="en-US" sz="800"/>
                      <a:t>Prodaja strane gotovine 35,518%</a:t>
                    </a:r>
                    <a:endParaRPr lang="en-US"/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7EEC-4B88-867B-DB2CBA97F4A2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 sz="800"/>
                      <a:t>Otkup čekova 0,000%</a:t>
                    </a:r>
                    <a:endParaRPr lang="en-US"/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7EEC-4B88-867B-DB2CBA97F4A2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' 2018'!$C$83:$C$85</c:f>
              <c:numCache>
                <c:formatCode>#,##0.00000</c:formatCode>
                <c:ptCount val="3"/>
                <c:pt idx="0">
                  <c:v>0.64482113635840665</c:v>
                </c:pt>
                <c:pt idx="1">
                  <c:v>0.35517714872381051</c:v>
                </c:pt>
                <c:pt idx="2">
                  <c:v>1.7149177828161986E-6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EEC-4B88-867B-DB2CBA97F4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10"/>
      </c:pieChart>
    </c:plotArea>
    <c:plotVisOnly val="1"/>
    <c:dispBlanksAs val="zero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000000000000933" l="0.70000000000000062" r="0.70000000000000062" t="0.7500000000000093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hr-HR" sz="1000"/>
              <a:t>Udio pojedinih valuta u ukupnom prometu ovlaštenih mjenjača u siječnju 2018.</a:t>
            </a:r>
            <a:endParaRPr lang="en-US" sz="1000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25116540404040399"/>
          <c:y val="0.26835729166666838"/>
          <c:w val="0.49880707070707697"/>
          <c:h val="0.68585972222222213"/>
        </c:manualLayout>
      </c:layout>
      <c:pieChart>
        <c:varyColors val="1"/>
        <c:ser>
          <c:idx val="0"/>
          <c:order val="0"/>
          <c:tx>
            <c:strRef>
              <c:f>' 2018'!$B$72:$B$75</c:f>
              <c:strCache>
                <c:ptCount val="4"/>
                <c:pt idx="0">
                  <c:v>EUR</c:v>
                </c:pt>
                <c:pt idx="1">
                  <c:v>USD</c:v>
                </c:pt>
                <c:pt idx="2">
                  <c:v>CHF</c:v>
                </c:pt>
                <c:pt idx="3">
                  <c:v>Ostale valute</c:v>
                </c:pt>
              </c:strCache>
            </c:strRef>
          </c:tx>
          <c:dLbls>
            <c:dLbl>
              <c:idx val="0"/>
              <c:layout>
                <c:manualLayout>
                  <c:x val="9.5856565656565765E-2"/>
                  <c:y val="-7.696442219975838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Euro 87,168%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F311-464F-B300-F37A91E22CD6}"/>
                </c:ext>
              </c:extLst>
            </c:dLbl>
            <c:dLbl>
              <c:idx val="1"/>
              <c:layout>
                <c:manualLayout>
                  <c:x val="-7.6905832662700707E-2"/>
                  <c:y val="0.10799487273393404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Američki dolar 6,538%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F311-464F-B300-F37A91E22CD6}"/>
                </c:ext>
              </c:extLst>
            </c:dLbl>
            <c:dLbl>
              <c:idx val="2"/>
              <c:layout>
                <c:manualLayout>
                  <c:x val="7.8737373737373904E-3"/>
                  <c:y val="-4.9482638888890375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Švicarski franak 3,537%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F311-464F-B300-F37A91E22CD6}"/>
                </c:ext>
              </c:extLst>
            </c:dLbl>
            <c:dLbl>
              <c:idx val="3"/>
              <c:layout>
                <c:manualLayout>
                  <c:x val="0.16403589330892759"/>
                  <c:y val="-6.0321674906917509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Ostale valute 2,758%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F311-464F-B300-F37A91E22CD6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' 2018'!$C$72:$C$75</c:f>
              <c:numCache>
                <c:formatCode>0.00000</c:formatCode>
                <c:ptCount val="4"/>
                <c:pt idx="0">
                  <c:v>0.87167559249274629</c:v>
                </c:pt>
                <c:pt idx="1">
                  <c:v>6.5375548576083659E-2</c:v>
                </c:pt>
                <c:pt idx="2">
                  <c:v>3.536890465113679E-2</c:v>
                </c:pt>
                <c:pt idx="3">
                  <c:v>2.7579954280033264E-2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311-464F-B300-F37A91E22C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plotVisOnly val="1"/>
    <c:dispBlanksAs val="zero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000000000000933" l="0.70000000000000062" r="0.70000000000000062" t="0.7500000000000093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hr-HR" sz="1000"/>
              <a:t>Odnos otkupa i prodaje strane gotovine i čekova u veljači 2018. </a:t>
            </a:r>
            <a:endParaRPr lang="en-US" sz="1000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25633914141414144"/>
          <c:y val="0.26546423611111103"/>
          <c:w val="0.49521136363636381"/>
          <c:h val="0.68091562500000002"/>
        </c:manualLayout>
      </c:layout>
      <c:pieChart>
        <c:varyColors val="1"/>
        <c:ser>
          <c:idx val="0"/>
          <c:order val="0"/>
          <c:tx>
            <c:strRef>
              <c:f>' 2018'!$B$83:$B$85</c:f>
              <c:strCache>
                <c:ptCount val="3"/>
                <c:pt idx="0">
                  <c:v>Otkup strane gotovine</c:v>
                </c:pt>
                <c:pt idx="1">
                  <c:v>Prodaja strane gotovine</c:v>
                </c:pt>
                <c:pt idx="2">
                  <c:v>Otkup čekova</c:v>
                </c:pt>
              </c:strCache>
            </c:strRef>
          </c:tx>
          <c:dLbls>
            <c:dLbl>
              <c:idx val="0"/>
              <c:layout>
                <c:manualLayout>
                  <c:x val="2.7425252525252783E-2"/>
                  <c:y val="-0.11453194444444439"/>
                </c:manualLayout>
              </c:layout>
              <c:tx>
                <c:rich>
                  <a:bodyPr/>
                  <a:lstStyle/>
                  <a:p>
                    <a:r>
                      <a:rPr lang="en-US" sz="800"/>
                      <a:t>Otkup strane gotovine 69,219%</a:t>
                    </a:r>
                    <a:endParaRPr lang="en-US"/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7C21-4173-828D-4F1BC93034A8}"/>
                </c:ext>
              </c:extLst>
            </c:dLbl>
            <c:dLbl>
              <c:idx val="1"/>
              <c:layout>
                <c:manualLayout>
                  <c:x val="-5.1188888888888888E-2"/>
                  <c:y val="0.10778680555555611"/>
                </c:manualLayout>
              </c:layout>
              <c:tx>
                <c:rich>
                  <a:bodyPr/>
                  <a:lstStyle/>
                  <a:p>
                    <a:r>
                      <a:rPr lang="en-US" sz="800"/>
                      <a:t>Prodaja strane gotovine 30,781%</a:t>
                    </a:r>
                    <a:endParaRPr lang="en-US"/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7C21-4173-828D-4F1BC93034A8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 sz="800"/>
                      <a:t>Otkup čekova 0,000%</a:t>
                    </a:r>
                    <a:endParaRPr lang="en-US"/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7C21-4173-828D-4F1BC93034A8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' 2018'!$D$83:$D$85</c:f>
              <c:numCache>
                <c:formatCode>#,##0.00000</c:formatCode>
                <c:ptCount val="3"/>
                <c:pt idx="0">
                  <c:v>0.69218535002286796</c:v>
                </c:pt>
                <c:pt idx="1">
                  <c:v>0.30781282521334347</c:v>
                </c:pt>
                <c:pt idx="2">
                  <c:v>1.8247637885915337E-6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C21-4173-828D-4F1BC93034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10"/>
      </c:pieChart>
    </c:plotArea>
    <c:plotVisOnly val="1"/>
    <c:dispBlanksAs val="zero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000000000000933" l="0.70000000000000062" r="0.70000000000000062" t="0.7500000000000093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8.xml"/><Relationship Id="rId1" Type="http://schemas.openxmlformats.org/officeDocument/2006/relationships/chart" Target="../charts/chart27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0.xml"/><Relationship Id="rId1" Type="http://schemas.openxmlformats.org/officeDocument/2006/relationships/chart" Target="../charts/chart29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45</xdr:row>
      <xdr:rowOff>14288</xdr:rowOff>
    </xdr:from>
    <xdr:to>
      <xdr:col>11</xdr:col>
      <xdr:colOff>0</xdr:colOff>
      <xdr:row>65</xdr:row>
      <xdr:rowOff>15788</xdr:rowOff>
    </xdr:to>
    <xdr:graphicFrame macro="">
      <xdr:nvGraphicFramePr>
        <xdr:cNvPr id="7" name="Grafikon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156482</xdr:colOff>
      <xdr:row>67</xdr:row>
      <xdr:rowOff>5443</xdr:rowOff>
    </xdr:from>
    <xdr:to>
      <xdr:col>11</xdr:col>
      <xdr:colOff>0</xdr:colOff>
      <xdr:row>87</xdr:row>
      <xdr:rowOff>6943</xdr:rowOff>
    </xdr:to>
    <xdr:graphicFrame macro="">
      <xdr:nvGraphicFramePr>
        <xdr:cNvPr id="8" name="Grafikon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23130</xdr:colOff>
      <xdr:row>88</xdr:row>
      <xdr:rowOff>111577</xdr:rowOff>
    </xdr:from>
    <xdr:to>
      <xdr:col>11</xdr:col>
      <xdr:colOff>38100</xdr:colOff>
      <xdr:row>108</xdr:row>
      <xdr:rowOff>113077</xdr:rowOff>
    </xdr:to>
    <xdr:graphicFrame macro="">
      <xdr:nvGraphicFramePr>
        <xdr:cNvPr id="4" name="Grafikon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447675</xdr:colOff>
      <xdr:row>67</xdr:row>
      <xdr:rowOff>5104</xdr:rowOff>
    </xdr:from>
    <xdr:to>
      <xdr:col>21</xdr:col>
      <xdr:colOff>466725</xdr:colOff>
      <xdr:row>87</xdr:row>
      <xdr:rowOff>6604</xdr:rowOff>
    </xdr:to>
    <xdr:graphicFrame macro="">
      <xdr:nvGraphicFramePr>
        <xdr:cNvPr id="5" name="Grafikon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2720</xdr:colOff>
      <xdr:row>0</xdr:row>
      <xdr:rowOff>134710</xdr:rowOff>
    </xdr:from>
    <xdr:to>
      <xdr:col>11</xdr:col>
      <xdr:colOff>9525</xdr:colOff>
      <xdr:row>20</xdr:row>
      <xdr:rowOff>136210</xdr:rowOff>
    </xdr:to>
    <xdr:graphicFrame macro="">
      <xdr:nvGraphicFramePr>
        <xdr:cNvPr id="9" name="Grafikon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152400</xdr:colOff>
      <xdr:row>23</xdr:row>
      <xdr:rowOff>5443</xdr:rowOff>
    </xdr:from>
    <xdr:to>
      <xdr:col>11</xdr:col>
      <xdr:colOff>38101</xdr:colOff>
      <xdr:row>43</xdr:row>
      <xdr:rowOff>6943</xdr:rowOff>
    </xdr:to>
    <xdr:graphicFrame macro="">
      <xdr:nvGraphicFramePr>
        <xdr:cNvPr id="10" name="Grafikon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19049</xdr:colOff>
      <xdr:row>2</xdr:row>
      <xdr:rowOff>123824</xdr:rowOff>
    </xdr:from>
    <xdr:to>
      <xdr:col>12</xdr:col>
      <xdr:colOff>216674</xdr:colOff>
      <xdr:row>19</xdr:row>
      <xdr:rowOff>3449</xdr:rowOff>
    </xdr:to>
    <xdr:graphicFrame macro="">
      <xdr:nvGraphicFramePr>
        <xdr:cNvPr id="2" name="Grafikon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9524</xdr:colOff>
      <xdr:row>28</xdr:row>
      <xdr:rowOff>152400</xdr:rowOff>
    </xdr:from>
    <xdr:to>
      <xdr:col>12</xdr:col>
      <xdr:colOff>207149</xdr:colOff>
      <xdr:row>46</xdr:row>
      <xdr:rowOff>32025</xdr:rowOff>
    </xdr:to>
    <xdr:graphicFrame macro="">
      <xdr:nvGraphicFramePr>
        <xdr:cNvPr id="3" name="Grafikon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19049</xdr:colOff>
      <xdr:row>2</xdr:row>
      <xdr:rowOff>123824</xdr:rowOff>
    </xdr:from>
    <xdr:to>
      <xdr:col>12</xdr:col>
      <xdr:colOff>216674</xdr:colOff>
      <xdr:row>19</xdr:row>
      <xdr:rowOff>3449</xdr:rowOff>
    </xdr:to>
    <xdr:graphicFrame macro="">
      <xdr:nvGraphicFramePr>
        <xdr:cNvPr id="2" name="Grafikon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9524</xdr:colOff>
      <xdr:row>28</xdr:row>
      <xdr:rowOff>152400</xdr:rowOff>
    </xdr:from>
    <xdr:to>
      <xdr:col>12</xdr:col>
      <xdr:colOff>207149</xdr:colOff>
      <xdr:row>46</xdr:row>
      <xdr:rowOff>32025</xdr:rowOff>
    </xdr:to>
    <xdr:graphicFrame macro="">
      <xdr:nvGraphicFramePr>
        <xdr:cNvPr id="3" name="Grafikon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19049</xdr:colOff>
      <xdr:row>2</xdr:row>
      <xdr:rowOff>123824</xdr:rowOff>
    </xdr:from>
    <xdr:to>
      <xdr:col>12</xdr:col>
      <xdr:colOff>216674</xdr:colOff>
      <xdr:row>19</xdr:row>
      <xdr:rowOff>3449</xdr:rowOff>
    </xdr:to>
    <xdr:graphicFrame macro="">
      <xdr:nvGraphicFramePr>
        <xdr:cNvPr id="2" name="Grafikon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9524</xdr:colOff>
      <xdr:row>28</xdr:row>
      <xdr:rowOff>152400</xdr:rowOff>
    </xdr:from>
    <xdr:to>
      <xdr:col>12</xdr:col>
      <xdr:colOff>207149</xdr:colOff>
      <xdr:row>46</xdr:row>
      <xdr:rowOff>32025</xdr:rowOff>
    </xdr:to>
    <xdr:graphicFrame macro="">
      <xdr:nvGraphicFramePr>
        <xdr:cNvPr id="3" name="Grafikon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19049</xdr:colOff>
      <xdr:row>2</xdr:row>
      <xdr:rowOff>123824</xdr:rowOff>
    </xdr:from>
    <xdr:to>
      <xdr:col>12</xdr:col>
      <xdr:colOff>216674</xdr:colOff>
      <xdr:row>19</xdr:row>
      <xdr:rowOff>3449</xdr:rowOff>
    </xdr:to>
    <xdr:graphicFrame macro="">
      <xdr:nvGraphicFramePr>
        <xdr:cNvPr id="2" name="Grafikon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9524</xdr:colOff>
      <xdr:row>28</xdr:row>
      <xdr:rowOff>152400</xdr:rowOff>
    </xdr:from>
    <xdr:to>
      <xdr:col>12</xdr:col>
      <xdr:colOff>207149</xdr:colOff>
      <xdr:row>46</xdr:row>
      <xdr:rowOff>32025</xdr:rowOff>
    </xdr:to>
    <xdr:graphicFrame macro="">
      <xdr:nvGraphicFramePr>
        <xdr:cNvPr id="3" name="Grafikon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19049</xdr:colOff>
      <xdr:row>2</xdr:row>
      <xdr:rowOff>123824</xdr:rowOff>
    </xdr:from>
    <xdr:to>
      <xdr:col>12</xdr:col>
      <xdr:colOff>216674</xdr:colOff>
      <xdr:row>19</xdr:row>
      <xdr:rowOff>3449</xdr:rowOff>
    </xdr:to>
    <xdr:graphicFrame macro="">
      <xdr:nvGraphicFramePr>
        <xdr:cNvPr id="2" name="Grafikon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9524</xdr:colOff>
      <xdr:row>28</xdr:row>
      <xdr:rowOff>152400</xdr:rowOff>
    </xdr:from>
    <xdr:to>
      <xdr:col>12</xdr:col>
      <xdr:colOff>207149</xdr:colOff>
      <xdr:row>46</xdr:row>
      <xdr:rowOff>32025</xdr:rowOff>
    </xdr:to>
    <xdr:graphicFrame macro="">
      <xdr:nvGraphicFramePr>
        <xdr:cNvPr id="3" name="Grafikon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19049</xdr:colOff>
      <xdr:row>2</xdr:row>
      <xdr:rowOff>123824</xdr:rowOff>
    </xdr:from>
    <xdr:to>
      <xdr:col>12</xdr:col>
      <xdr:colOff>216674</xdr:colOff>
      <xdr:row>19</xdr:row>
      <xdr:rowOff>3449</xdr:rowOff>
    </xdr:to>
    <xdr:graphicFrame macro="">
      <xdr:nvGraphicFramePr>
        <xdr:cNvPr id="2" name="Grafikon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9524</xdr:colOff>
      <xdr:row>28</xdr:row>
      <xdr:rowOff>152400</xdr:rowOff>
    </xdr:from>
    <xdr:to>
      <xdr:col>12</xdr:col>
      <xdr:colOff>207149</xdr:colOff>
      <xdr:row>46</xdr:row>
      <xdr:rowOff>32025</xdr:rowOff>
    </xdr:to>
    <xdr:graphicFrame macro="">
      <xdr:nvGraphicFramePr>
        <xdr:cNvPr id="3" name="Grafikon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19049</xdr:colOff>
      <xdr:row>2</xdr:row>
      <xdr:rowOff>123824</xdr:rowOff>
    </xdr:from>
    <xdr:to>
      <xdr:col>12</xdr:col>
      <xdr:colOff>216674</xdr:colOff>
      <xdr:row>19</xdr:row>
      <xdr:rowOff>3449</xdr:rowOff>
    </xdr:to>
    <xdr:graphicFrame macro="">
      <xdr:nvGraphicFramePr>
        <xdr:cNvPr id="2" name="Grafikon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9524</xdr:colOff>
      <xdr:row>28</xdr:row>
      <xdr:rowOff>152400</xdr:rowOff>
    </xdr:from>
    <xdr:to>
      <xdr:col>12</xdr:col>
      <xdr:colOff>207149</xdr:colOff>
      <xdr:row>46</xdr:row>
      <xdr:rowOff>32025</xdr:rowOff>
    </xdr:to>
    <xdr:graphicFrame macro="">
      <xdr:nvGraphicFramePr>
        <xdr:cNvPr id="3" name="Grafikon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19049</xdr:colOff>
      <xdr:row>2</xdr:row>
      <xdr:rowOff>123824</xdr:rowOff>
    </xdr:from>
    <xdr:to>
      <xdr:col>12</xdr:col>
      <xdr:colOff>216674</xdr:colOff>
      <xdr:row>19</xdr:row>
      <xdr:rowOff>3449</xdr:rowOff>
    </xdr:to>
    <xdr:graphicFrame macro="">
      <xdr:nvGraphicFramePr>
        <xdr:cNvPr id="2" name="Grafikon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9524</xdr:colOff>
      <xdr:row>28</xdr:row>
      <xdr:rowOff>152400</xdr:rowOff>
    </xdr:from>
    <xdr:to>
      <xdr:col>12</xdr:col>
      <xdr:colOff>207149</xdr:colOff>
      <xdr:row>46</xdr:row>
      <xdr:rowOff>32025</xdr:rowOff>
    </xdr:to>
    <xdr:graphicFrame macro="">
      <xdr:nvGraphicFramePr>
        <xdr:cNvPr id="3" name="Grafikon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19049</xdr:colOff>
      <xdr:row>2</xdr:row>
      <xdr:rowOff>123824</xdr:rowOff>
    </xdr:from>
    <xdr:to>
      <xdr:col>12</xdr:col>
      <xdr:colOff>216674</xdr:colOff>
      <xdr:row>19</xdr:row>
      <xdr:rowOff>3449</xdr:rowOff>
    </xdr:to>
    <xdr:graphicFrame macro="">
      <xdr:nvGraphicFramePr>
        <xdr:cNvPr id="2" name="Grafikon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9524</xdr:colOff>
      <xdr:row>28</xdr:row>
      <xdr:rowOff>152400</xdr:rowOff>
    </xdr:from>
    <xdr:to>
      <xdr:col>12</xdr:col>
      <xdr:colOff>207149</xdr:colOff>
      <xdr:row>46</xdr:row>
      <xdr:rowOff>32025</xdr:rowOff>
    </xdr:to>
    <xdr:graphicFrame macro="">
      <xdr:nvGraphicFramePr>
        <xdr:cNvPr id="3" name="Grafikon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19049</xdr:colOff>
      <xdr:row>2</xdr:row>
      <xdr:rowOff>123824</xdr:rowOff>
    </xdr:from>
    <xdr:to>
      <xdr:col>12</xdr:col>
      <xdr:colOff>216674</xdr:colOff>
      <xdr:row>19</xdr:row>
      <xdr:rowOff>3449</xdr:rowOff>
    </xdr:to>
    <xdr:graphicFrame macro="">
      <xdr:nvGraphicFramePr>
        <xdr:cNvPr id="2" name="Grafikon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9524</xdr:colOff>
      <xdr:row>28</xdr:row>
      <xdr:rowOff>152400</xdr:rowOff>
    </xdr:from>
    <xdr:to>
      <xdr:col>12</xdr:col>
      <xdr:colOff>207149</xdr:colOff>
      <xdr:row>46</xdr:row>
      <xdr:rowOff>32025</xdr:rowOff>
    </xdr:to>
    <xdr:graphicFrame macro="">
      <xdr:nvGraphicFramePr>
        <xdr:cNvPr id="3" name="Grafikon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19049</xdr:colOff>
      <xdr:row>2</xdr:row>
      <xdr:rowOff>123824</xdr:rowOff>
    </xdr:from>
    <xdr:to>
      <xdr:col>12</xdr:col>
      <xdr:colOff>216674</xdr:colOff>
      <xdr:row>19</xdr:row>
      <xdr:rowOff>3449</xdr:rowOff>
    </xdr:to>
    <xdr:graphicFrame macro="">
      <xdr:nvGraphicFramePr>
        <xdr:cNvPr id="2" name="Grafikon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9524</xdr:colOff>
      <xdr:row>28</xdr:row>
      <xdr:rowOff>152400</xdr:rowOff>
    </xdr:from>
    <xdr:to>
      <xdr:col>12</xdr:col>
      <xdr:colOff>207149</xdr:colOff>
      <xdr:row>46</xdr:row>
      <xdr:rowOff>32025</xdr:rowOff>
    </xdr:to>
    <xdr:graphicFrame macro="">
      <xdr:nvGraphicFramePr>
        <xdr:cNvPr id="3" name="Grafikon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19049</xdr:colOff>
      <xdr:row>2</xdr:row>
      <xdr:rowOff>123824</xdr:rowOff>
    </xdr:from>
    <xdr:to>
      <xdr:col>12</xdr:col>
      <xdr:colOff>216674</xdr:colOff>
      <xdr:row>19</xdr:row>
      <xdr:rowOff>3449</xdr:rowOff>
    </xdr:to>
    <xdr:graphicFrame macro="">
      <xdr:nvGraphicFramePr>
        <xdr:cNvPr id="2" name="Grafikon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9524</xdr:colOff>
      <xdr:row>28</xdr:row>
      <xdr:rowOff>152400</xdr:rowOff>
    </xdr:from>
    <xdr:to>
      <xdr:col>12</xdr:col>
      <xdr:colOff>207149</xdr:colOff>
      <xdr:row>46</xdr:row>
      <xdr:rowOff>32025</xdr:rowOff>
    </xdr:to>
    <xdr:graphicFrame macro="">
      <xdr:nvGraphicFramePr>
        <xdr:cNvPr id="3" name="Grafikon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O90:P107"/>
  <sheetViews>
    <sheetView showGridLines="0" zoomScale="115" zoomScaleNormal="115" workbookViewId="0"/>
  </sheetViews>
  <sheetFormatPr defaultColWidth="9.28515625" defaultRowHeight="12.9" customHeight="1" x14ac:dyDescent="0.2"/>
  <cols>
    <col min="1" max="1" width="2.85546875" style="1" customWidth="1"/>
    <col min="2" max="16384" width="9.28515625" style="1"/>
  </cols>
  <sheetData>
    <row r="90" spans="15:16" ht="12.9" customHeight="1" x14ac:dyDescent="0.2">
      <c r="O90" s="18"/>
      <c r="P90" s="30"/>
    </row>
    <row r="91" spans="15:16" ht="12.9" customHeight="1" x14ac:dyDescent="0.2">
      <c r="O91" s="18"/>
      <c r="P91" s="30"/>
    </row>
    <row r="92" spans="15:16" ht="12.9" customHeight="1" x14ac:dyDescent="0.2">
      <c r="O92" s="18"/>
      <c r="P92" s="30"/>
    </row>
    <row r="93" spans="15:16" ht="12.9" customHeight="1" x14ac:dyDescent="0.2">
      <c r="O93" s="18"/>
      <c r="P93" s="30"/>
    </row>
    <row r="94" spans="15:16" ht="12.9" customHeight="1" x14ac:dyDescent="0.2">
      <c r="O94" s="18"/>
      <c r="P94" s="30"/>
    </row>
    <row r="95" spans="15:16" ht="12.9" customHeight="1" x14ac:dyDescent="0.2">
      <c r="O95" s="18"/>
      <c r="P95" s="30"/>
    </row>
    <row r="96" spans="15:16" ht="12.9" customHeight="1" x14ac:dyDescent="0.2">
      <c r="O96" s="18"/>
      <c r="P96" s="30"/>
    </row>
    <row r="97" spans="15:16" ht="12.9" customHeight="1" x14ac:dyDescent="0.2">
      <c r="O97" s="12"/>
      <c r="P97" s="30"/>
    </row>
    <row r="98" spans="15:16" ht="12.9" customHeight="1" x14ac:dyDescent="0.2">
      <c r="O98" s="18"/>
      <c r="P98" s="30"/>
    </row>
    <row r="99" spans="15:16" ht="12.9" customHeight="1" x14ac:dyDescent="0.2">
      <c r="O99" s="18"/>
      <c r="P99" s="30"/>
    </row>
    <row r="100" spans="15:16" ht="12.9" customHeight="1" x14ac:dyDescent="0.2">
      <c r="O100" s="18"/>
      <c r="P100" s="30"/>
    </row>
    <row r="101" spans="15:16" ht="12.9" customHeight="1" x14ac:dyDescent="0.2">
      <c r="O101" s="18"/>
      <c r="P101" s="30"/>
    </row>
    <row r="102" spans="15:16" ht="12.9" customHeight="1" x14ac:dyDescent="0.2">
      <c r="O102" s="18"/>
      <c r="P102" s="30"/>
    </row>
    <row r="103" spans="15:16" ht="12.9" customHeight="1" x14ac:dyDescent="0.2">
      <c r="O103" s="12"/>
      <c r="P103" s="30"/>
    </row>
    <row r="104" spans="15:16" ht="12.9" customHeight="1" x14ac:dyDescent="0.2">
      <c r="O104" s="12"/>
      <c r="P104" s="30"/>
    </row>
    <row r="105" spans="15:16" ht="12.9" customHeight="1" x14ac:dyDescent="0.2">
      <c r="O105" s="18"/>
      <c r="P105" s="30"/>
    </row>
    <row r="106" spans="15:16" ht="12.9" customHeight="1" x14ac:dyDescent="0.2">
      <c r="O106" s="18"/>
      <c r="P106" s="30"/>
    </row>
    <row r="107" spans="15:16" ht="12.9" customHeight="1" x14ac:dyDescent="0.2">
      <c r="O107" s="18"/>
      <c r="P107" s="30"/>
    </row>
  </sheetData>
  <pageMargins left="0.70866141732283472" right="0.70866141732283472" top="0.74803149606299213" bottom="0.74803149606299213" header="0.31496062992125984" footer="0.31496062992125984"/>
  <pageSetup paperSize="9" orientation="portrait" horizontalDpi="300" verticalDpi="3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85"/>
  <sheetViews>
    <sheetView showGridLines="0" zoomScale="85" zoomScaleNormal="85" workbookViewId="0"/>
  </sheetViews>
  <sheetFormatPr defaultColWidth="9.28515625" defaultRowHeight="12.9" customHeight="1" x14ac:dyDescent="0.2"/>
  <cols>
    <col min="1" max="1" width="2.85546875" style="21" customWidth="1"/>
    <col min="2" max="3" width="10.28515625" style="21" customWidth="1"/>
    <col min="4" max="4" width="13.85546875" style="21" customWidth="1"/>
    <col min="5" max="6" width="14.140625" style="21" customWidth="1"/>
    <col min="7" max="7" width="10.28515625" style="21" customWidth="1"/>
    <col min="8" max="8" width="11.42578125" style="21" customWidth="1"/>
    <col min="9" max="10" width="17.85546875" style="21" customWidth="1"/>
    <col min="11" max="16" width="9.28515625" style="21"/>
    <col min="17" max="17" width="9.28515625" style="21" customWidth="1"/>
    <col min="18" max="16384" width="9.28515625" style="21"/>
  </cols>
  <sheetData>
    <row r="1" spans="2:6" ht="12.75" customHeight="1" x14ac:dyDescent="0.2"/>
    <row r="2" spans="2:6" ht="12.9" customHeight="1" x14ac:dyDescent="0.3">
      <c r="B2" s="17" t="s">
        <v>102</v>
      </c>
      <c r="C2" s="16"/>
      <c r="D2" s="29"/>
      <c r="E2" s="29"/>
      <c r="F2" s="29"/>
    </row>
    <row r="3" spans="2:6" ht="12.9" customHeight="1" x14ac:dyDescent="0.2">
      <c r="B3" s="23"/>
      <c r="C3" s="29"/>
      <c r="D3" s="29"/>
      <c r="E3" s="29"/>
      <c r="F3" s="29"/>
    </row>
    <row r="4" spans="2:6" ht="22.5" customHeight="1" x14ac:dyDescent="0.2">
      <c r="B4" s="61" t="s">
        <v>56</v>
      </c>
      <c r="C4" s="61"/>
      <c r="D4" s="61" t="s">
        <v>57</v>
      </c>
      <c r="E4" s="61"/>
      <c r="F4" s="61"/>
    </row>
    <row r="5" spans="2:6" ht="20.399999999999999" x14ac:dyDescent="0.2">
      <c r="B5" s="24" t="s">
        <v>0</v>
      </c>
      <c r="C5" s="24" t="s">
        <v>1</v>
      </c>
      <c r="D5" s="24" t="s">
        <v>58</v>
      </c>
      <c r="E5" s="24" t="s">
        <v>59</v>
      </c>
      <c r="F5" s="24" t="s">
        <v>121</v>
      </c>
    </row>
    <row r="6" spans="2:6" ht="12.9" customHeight="1" x14ac:dyDescent="0.2">
      <c r="B6" s="18" t="s">
        <v>2</v>
      </c>
      <c r="C6" s="18" t="s">
        <v>17</v>
      </c>
      <c r="D6" s="26">
        <v>2457882</v>
      </c>
      <c r="E6" s="26">
        <v>10817485</v>
      </c>
      <c r="F6" s="26">
        <f>E6/' 2018'!$O$1</f>
        <v>1435726.9891830911</v>
      </c>
    </row>
    <row r="7" spans="2:6" ht="12.9" customHeight="1" x14ac:dyDescent="0.2">
      <c r="B7" s="18" t="s">
        <v>3</v>
      </c>
      <c r="C7" s="18" t="s">
        <v>18</v>
      </c>
      <c r="D7" s="26">
        <v>1922624</v>
      </c>
      <c r="E7" s="26">
        <v>9083416</v>
      </c>
      <c r="F7" s="26">
        <f>E7/' 2018'!$O$1</f>
        <v>1205576.4815183489</v>
      </c>
    </row>
    <row r="8" spans="2:6" ht="12.9" customHeight="1" x14ac:dyDescent="0.2">
      <c r="B8" s="18" t="s">
        <v>4</v>
      </c>
      <c r="C8" s="18" t="s">
        <v>19</v>
      </c>
      <c r="D8" s="26">
        <v>25326226</v>
      </c>
      <c r="E8" s="26">
        <v>6808133</v>
      </c>
      <c r="F8" s="26">
        <f>E8/' 2018'!$O$1</f>
        <v>903594.53182029328</v>
      </c>
    </row>
    <row r="9" spans="2:6" ht="12.9" customHeight="1" x14ac:dyDescent="0.2">
      <c r="B9" s="18" t="s">
        <v>5</v>
      </c>
      <c r="C9" s="18" t="s">
        <v>20</v>
      </c>
      <c r="D9" s="26">
        <v>1563120</v>
      </c>
      <c r="E9" s="26">
        <v>1504123</v>
      </c>
      <c r="F9" s="26">
        <f>E9/' 2018'!$O$1</f>
        <v>199631.42876103258</v>
      </c>
    </row>
    <row r="10" spans="2:6" ht="12.9" customHeight="1" x14ac:dyDescent="0.2">
      <c r="B10" s="18" t="s">
        <v>6</v>
      </c>
      <c r="C10" s="18" t="s">
        <v>21</v>
      </c>
      <c r="D10" s="26">
        <v>220402615</v>
      </c>
      <c r="E10" s="26">
        <v>4717256</v>
      </c>
      <c r="F10" s="26">
        <f>E10/' 2018'!$O$1</f>
        <v>626087.46433074516</v>
      </c>
    </row>
    <row r="11" spans="2:6" ht="12.9" customHeight="1" x14ac:dyDescent="0.2">
      <c r="B11" s="18" t="s">
        <v>7</v>
      </c>
      <c r="C11" s="18" t="s">
        <v>22</v>
      </c>
      <c r="D11" s="26">
        <v>47028000</v>
      </c>
      <c r="E11" s="26">
        <v>2395859</v>
      </c>
      <c r="F11" s="26">
        <f>E11/' 2018'!$O$1</f>
        <v>317985.13504545757</v>
      </c>
    </row>
    <row r="12" spans="2:6" ht="12.9" customHeight="1" x14ac:dyDescent="0.2">
      <c r="B12" s="18" t="s">
        <v>8</v>
      </c>
      <c r="C12" s="18" t="s">
        <v>23</v>
      </c>
      <c r="D12" s="26">
        <v>2083000</v>
      </c>
      <c r="E12" s="26">
        <v>1551506</v>
      </c>
      <c r="F12" s="26">
        <f>E12/' 2018'!$O$1</f>
        <v>205920.23359214279</v>
      </c>
    </row>
    <row r="13" spans="2:6" ht="12.9" customHeight="1" x14ac:dyDescent="0.2">
      <c r="B13" s="18" t="s">
        <v>38</v>
      </c>
      <c r="C13" s="18" t="s">
        <v>39</v>
      </c>
      <c r="D13" s="26">
        <v>383860</v>
      </c>
      <c r="E13" s="26">
        <v>30810</v>
      </c>
      <c r="F13" s="26">
        <f>E13/' 2018'!$O$1</f>
        <v>4089.1897272546285</v>
      </c>
    </row>
    <row r="14" spans="2:6" ht="12.9" customHeight="1" x14ac:dyDescent="0.2">
      <c r="B14" s="18" t="s">
        <v>9</v>
      </c>
      <c r="C14" s="18" t="s">
        <v>24</v>
      </c>
      <c r="D14" s="26">
        <v>4417710</v>
      </c>
      <c r="E14" s="26">
        <v>3013003</v>
      </c>
      <c r="F14" s="26">
        <f>E14/' 2018'!$O$1</f>
        <v>399894.2199216935</v>
      </c>
    </row>
    <row r="15" spans="2:6" ht="12.9" customHeight="1" x14ac:dyDescent="0.2">
      <c r="B15" s="18" t="s">
        <v>10</v>
      </c>
      <c r="C15" s="18" t="s">
        <v>25</v>
      </c>
      <c r="D15" s="26">
        <v>8078013</v>
      </c>
      <c r="E15" s="26">
        <v>51973062</v>
      </c>
      <c r="F15" s="26">
        <f>E15/' 2018'!$O$1</f>
        <v>6898010.7505474808</v>
      </c>
    </row>
    <row r="16" spans="2:6" ht="12.9" customHeight="1" x14ac:dyDescent="0.2">
      <c r="B16" s="18" t="s">
        <v>11</v>
      </c>
      <c r="C16" s="18" t="s">
        <v>26</v>
      </c>
      <c r="D16" s="26">
        <v>3083974</v>
      </c>
      <c r="E16" s="26">
        <v>24560612</v>
      </c>
      <c r="F16" s="26">
        <f>E16/' 2018'!$O$1</f>
        <v>3259753.4010219653</v>
      </c>
    </row>
    <row r="17" spans="2:18" ht="12.9" customHeight="1" x14ac:dyDescent="0.2">
      <c r="B17" s="18" t="s">
        <v>12</v>
      </c>
      <c r="C17" s="18" t="s">
        <v>27</v>
      </c>
      <c r="D17" s="26">
        <v>21680991</v>
      </c>
      <c r="E17" s="26">
        <v>134606982</v>
      </c>
      <c r="F17" s="26">
        <f>E17/' 2018'!$O$1</f>
        <v>17865416.683257017</v>
      </c>
    </row>
    <row r="18" spans="2:18" ht="12.9" customHeight="1" x14ac:dyDescent="0.2">
      <c r="B18" s="18" t="s">
        <v>13</v>
      </c>
      <c r="C18" s="18" t="s">
        <v>28</v>
      </c>
      <c r="D18" s="26">
        <v>4232800</v>
      </c>
      <c r="E18" s="26">
        <v>594087</v>
      </c>
      <c r="F18" s="26">
        <f>E18/' 2018'!$O$1</f>
        <v>78848.895082619943</v>
      </c>
    </row>
    <row r="19" spans="2:18" ht="12.9" customHeight="1" x14ac:dyDescent="0.2">
      <c r="B19" s="18" t="s">
        <v>40</v>
      </c>
      <c r="C19" s="18" t="s">
        <v>41</v>
      </c>
      <c r="D19" s="26">
        <v>31995</v>
      </c>
      <c r="E19" s="26">
        <v>45348</v>
      </c>
      <c r="F19" s="26">
        <f>E19/' 2018'!$O$1</f>
        <v>6018.7139159864619</v>
      </c>
    </row>
    <row r="20" spans="2:18" ht="12.9" customHeight="1" x14ac:dyDescent="0.2">
      <c r="B20" s="18" t="s">
        <v>42</v>
      </c>
      <c r="C20" s="18" t="s">
        <v>43</v>
      </c>
      <c r="D20" s="26">
        <v>4750</v>
      </c>
      <c r="E20" s="26">
        <v>16191</v>
      </c>
      <c r="F20" s="26">
        <f>E20/' 2018'!$O$1</f>
        <v>2148.9149910412102</v>
      </c>
    </row>
    <row r="21" spans="2:18" ht="12.9" customHeight="1" x14ac:dyDescent="0.2">
      <c r="B21" s="18" t="s">
        <v>14</v>
      </c>
      <c r="C21" s="18" t="s">
        <v>29</v>
      </c>
      <c r="D21" s="26">
        <v>3242668</v>
      </c>
      <c r="E21" s="26">
        <v>11925401</v>
      </c>
      <c r="F21" s="26">
        <f>E21/' 2018'!$O$1</f>
        <v>1582772.7121905899</v>
      </c>
      <c r="I21" s="6"/>
    </row>
    <row r="22" spans="2:18" ht="12.9" customHeight="1" x14ac:dyDescent="0.2">
      <c r="B22" s="18" t="s">
        <v>15</v>
      </c>
      <c r="C22" s="18" t="s">
        <v>30</v>
      </c>
      <c r="D22" s="26">
        <v>222100986</v>
      </c>
      <c r="E22" s="26">
        <v>1614934282</v>
      </c>
      <c r="F22" s="26">
        <f>E22/' 2018'!$O$1</f>
        <v>214338613.31209767</v>
      </c>
      <c r="I22" s="6"/>
    </row>
    <row r="23" spans="2:18" ht="12.9" customHeight="1" x14ac:dyDescent="0.2">
      <c r="B23" s="18" t="s">
        <v>16</v>
      </c>
      <c r="C23" s="18" t="s">
        <v>31</v>
      </c>
      <c r="D23" s="26">
        <v>4815591</v>
      </c>
      <c r="E23" s="26">
        <v>7752120</v>
      </c>
      <c r="F23" s="26">
        <f>E23/' 2018'!$O$1</f>
        <v>1028883.1375671909</v>
      </c>
      <c r="I23" s="6"/>
      <c r="J23" s="6"/>
    </row>
    <row r="24" spans="2:18" s="15" customFormat="1" ht="12.9" customHeight="1" x14ac:dyDescent="0.2">
      <c r="B24" s="7" t="s">
        <v>32</v>
      </c>
      <c r="C24" s="4"/>
      <c r="D24" s="4"/>
      <c r="E24" s="8">
        <f>SUM(E6:E23)</f>
        <v>1886329676</v>
      </c>
      <c r="F24" s="8">
        <f>E24/' 2018'!$O$1</f>
        <v>250358972.19457161</v>
      </c>
      <c r="I24" s="13"/>
      <c r="J24" s="13"/>
    </row>
    <row r="25" spans="2:18" ht="12.9" customHeight="1" x14ac:dyDescent="0.2">
      <c r="B25" s="9" t="s">
        <v>122</v>
      </c>
      <c r="C25" s="2"/>
      <c r="D25" s="10"/>
      <c r="E25" s="3">
        <f>+E24/1000000</f>
        <v>1886.3296760000001</v>
      </c>
      <c r="F25" s="3">
        <f>E25/' 2018'!$O$1</f>
        <v>250.35897219457163</v>
      </c>
      <c r="J25" s="6"/>
    </row>
    <row r="26" spans="2:18" ht="12.9" customHeight="1" x14ac:dyDescent="0.2">
      <c r="B26" s="22"/>
      <c r="D26" s="19"/>
      <c r="E26" s="19"/>
      <c r="F26" s="19"/>
    </row>
    <row r="27" spans="2:18" ht="12.9" customHeight="1" x14ac:dyDescent="0.2">
      <c r="B27" s="22"/>
      <c r="D27" s="19"/>
      <c r="E27" s="19"/>
      <c r="F27" s="19"/>
    </row>
    <row r="28" spans="2:18" ht="12.9" customHeight="1" x14ac:dyDescent="0.25">
      <c r="B28" s="27" t="s">
        <v>103</v>
      </c>
      <c r="C28" s="29"/>
      <c r="D28" s="29"/>
      <c r="E28" s="29"/>
      <c r="F28" s="29"/>
    </row>
    <row r="29" spans="2:18" ht="12.9" customHeight="1" x14ac:dyDescent="0.2">
      <c r="B29" s="20"/>
      <c r="C29" s="29"/>
      <c r="D29" s="29"/>
      <c r="E29" s="29"/>
      <c r="F29" s="29"/>
      <c r="R29" s="14"/>
    </row>
    <row r="30" spans="2:18" ht="22.5" customHeight="1" x14ac:dyDescent="0.2">
      <c r="B30" s="61" t="s">
        <v>56</v>
      </c>
      <c r="C30" s="61"/>
      <c r="D30" s="61" t="s">
        <v>60</v>
      </c>
      <c r="E30" s="61"/>
      <c r="F30" s="61"/>
      <c r="R30" s="14"/>
    </row>
    <row r="31" spans="2:18" ht="20.399999999999999" x14ac:dyDescent="0.2">
      <c r="B31" s="24" t="s">
        <v>0</v>
      </c>
      <c r="C31" s="24" t="s">
        <v>1</v>
      </c>
      <c r="D31" s="24" t="s">
        <v>58</v>
      </c>
      <c r="E31" s="24" t="s">
        <v>59</v>
      </c>
      <c r="F31" s="24" t="s">
        <v>121</v>
      </c>
      <c r="R31" s="14"/>
    </row>
    <row r="32" spans="2:18" ht="12.9" customHeight="1" x14ac:dyDescent="0.2">
      <c r="B32" s="18" t="s">
        <v>2</v>
      </c>
      <c r="C32" s="18" t="s">
        <v>17</v>
      </c>
      <c r="D32" s="26">
        <v>667608</v>
      </c>
      <c r="E32" s="26">
        <v>3023862</v>
      </c>
      <c r="F32" s="26">
        <f>E32/' 2018'!$O$1</f>
        <v>401335.45689826796</v>
      </c>
      <c r="R32" s="14"/>
    </row>
    <row r="33" spans="2:18" ht="12.9" customHeight="1" x14ac:dyDescent="0.2">
      <c r="B33" s="18">
        <v>124</v>
      </c>
      <c r="C33" s="18" t="s">
        <v>18</v>
      </c>
      <c r="D33" s="26">
        <v>503942</v>
      </c>
      <c r="E33" s="26">
        <v>2428507</v>
      </c>
      <c r="F33" s="26">
        <f>E33/' 2018'!$O$1</f>
        <v>322318.26929457823</v>
      </c>
      <c r="R33" s="14"/>
    </row>
    <row r="34" spans="2:18" ht="12.9" customHeight="1" x14ac:dyDescent="0.2">
      <c r="B34" s="18" t="s">
        <v>4</v>
      </c>
      <c r="C34" s="18" t="s">
        <v>19</v>
      </c>
      <c r="D34" s="26">
        <v>6719370</v>
      </c>
      <c r="E34" s="26">
        <v>1859970</v>
      </c>
      <c r="F34" s="26">
        <f>E34/' 2018'!$O$1</f>
        <v>246860.441966952</v>
      </c>
    </row>
    <row r="35" spans="2:18" ht="12.9" customHeight="1" x14ac:dyDescent="0.2">
      <c r="B35" s="18" t="s">
        <v>5</v>
      </c>
      <c r="C35" s="18" t="s">
        <v>20</v>
      </c>
      <c r="D35" s="26">
        <v>533570</v>
      </c>
      <c r="E35" s="26">
        <v>519097</v>
      </c>
      <c r="F35" s="26">
        <f>E35/' 2018'!$O$1</f>
        <v>68896.011679607138</v>
      </c>
    </row>
    <row r="36" spans="2:18" ht="12.9" customHeight="1" x14ac:dyDescent="0.2">
      <c r="B36" s="18" t="s">
        <v>6</v>
      </c>
      <c r="C36" s="18" t="s">
        <v>21</v>
      </c>
      <c r="D36" s="26">
        <v>108829515</v>
      </c>
      <c r="E36" s="26">
        <v>2458786</v>
      </c>
      <c r="F36" s="26">
        <f>E36/' 2018'!$O$1</f>
        <v>326336.98321056471</v>
      </c>
    </row>
    <row r="37" spans="2:18" ht="12.9" customHeight="1" x14ac:dyDescent="0.2">
      <c r="B37" s="18" t="s">
        <v>7</v>
      </c>
      <c r="C37" s="18" t="s">
        <v>22</v>
      </c>
      <c r="D37" s="26">
        <v>3848000</v>
      </c>
      <c r="E37" s="26">
        <v>218956</v>
      </c>
      <c r="F37" s="26">
        <f>E37/' 2018'!$O$1</f>
        <v>29060.455239232862</v>
      </c>
    </row>
    <row r="38" spans="2:18" ht="12.9" customHeight="1" x14ac:dyDescent="0.2">
      <c r="B38" s="18" t="s">
        <v>8</v>
      </c>
      <c r="C38" s="18" t="s">
        <v>23</v>
      </c>
      <c r="D38" s="26">
        <v>663750</v>
      </c>
      <c r="E38" s="26">
        <v>503256</v>
      </c>
      <c r="F38" s="26">
        <f>E38/' 2018'!$O$1</f>
        <v>66793.549671511049</v>
      </c>
    </row>
    <row r="39" spans="2:18" ht="12.9" customHeight="1" x14ac:dyDescent="0.2">
      <c r="B39" s="18" t="s">
        <v>38</v>
      </c>
      <c r="C39" s="18" t="s">
        <v>39</v>
      </c>
      <c r="D39" s="26">
        <v>581620</v>
      </c>
      <c r="E39" s="26">
        <v>54592</v>
      </c>
      <c r="F39" s="26">
        <f>E39/' 2018'!$O$1</f>
        <v>7245.6035569712649</v>
      </c>
    </row>
    <row r="40" spans="2:18" ht="12.9" customHeight="1" x14ac:dyDescent="0.2">
      <c r="B40" s="18" t="s">
        <v>9</v>
      </c>
      <c r="C40" s="18" t="s">
        <v>24</v>
      </c>
      <c r="D40" s="26">
        <v>1116460</v>
      </c>
      <c r="E40" s="26">
        <v>782041</v>
      </c>
      <c r="F40" s="26">
        <f>E40/' 2018'!$O$1</f>
        <v>103794.67781538257</v>
      </c>
    </row>
    <row r="41" spans="2:18" ht="12.9" customHeight="1" x14ac:dyDescent="0.2">
      <c r="B41" s="18" t="s">
        <v>10</v>
      </c>
      <c r="C41" s="18" t="s">
        <v>25</v>
      </c>
      <c r="D41" s="26">
        <v>1675052</v>
      </c>
      <c r="E41" s="26">
        <v>10915173</v>
      </c>
      <c r="F41" s="26">
        <f>E41/' 2018'!$O$1</f>
        <v>1448692.4148914991</v>
      </c>
    </row>
    <row r="42" spans="2:18" ht="12.9" customHeight="1" x14ac:dyDescent="0.2">
      <c r="B42" s="18" t="s">
        <v>11</v>
      </c>
      <c r="C42" s="18" t="s">
        <v>26</v>
      </c>
      <c r="D42" s="26">
        <v>981785</v>
      </c>
      <c r="E42" s="26">
        <v>8136893</v>
      </c>
      <c r="F42" s="26">
        <f>E42/' 2018'!$O$1</f>
        <v>1079951.2907293118</v>
      </c>
    </row>
    <row r="43" spans="2:18" ht="12.9" customHeight="1" x14ac:dyDescent="0.2">
      <c r="B43" s="18" t="s">
        <v>12</v>
      </c>
      <c r="C43" s="18" t="s">
        <v>27</v>
      </c>
      <c r="D43" s="26">
        <v>2955543</v>
      </c>
      <c r="E43" s="26">
        <v>18787722</v>
      </c>
      <c r="F43" s="26">
        <f>E43/' 2018'!$O$1</f>
        <v>2493559.2275532549</v>
      </c>
    </row>
    <row r="44" spans="2:18" ht="12.9" customHeight="1" x14ac:dyDescent="0.2">
      <c r="B44" s="18" t="s">
        <v>13</v>
      </c>
      <c r="C44" s="18" t="s">
        <v>28</v>
      </c>
      <c r="D44" s="26">
        <v>4331760</v>
      </c>
      <c r="E44" s="26">
        <v>283145</v>
      </c>
      <c r="F44" s="26">
        <f>E44/' 2018'!$O$1</f>
        <v>37579.79958855929</v>
      </c>
    </row>
    <row r="45" spans="2:18" ht="12.9" customHeight="1" x14ac:dyDescent="0.2">
      <c r="B45" s="18" t="s">
        <v>40</v>
      </c>
      <c r="C45" s="18" t="s">
        <v>41</v>
      </c>
      <c r="D45" s="26">
        <v>8615</v>
      </c>
      <c r="E45" s="26">
        <v>14008</v>
      </c>
      <c r="F45" s="26">
        <f>E45/' 2018'!$O$1</f>
        <v>1859.1811002720817</v>
      </c>
    </row>
    <row r="46" spans="2:18" ht="12.9" customHeight="1" x14ac:dyDescent="0.2">
      <c r="B46" s="12" t="s">
        <v>42</v>
      </c>
      <c r="C46" s="12" t="s">
        <v>43</v>
      </c>
      <c r="D46" s="26">
        <v>1548</v>
      </c>
      <c r="E46" s="26">
        <v>6021</v>
      </c>
      <c r="F46" s="26">
        <f>E46/' 2018'!$O$1</f>
        <v>799.12402946446343</v>
      </c>
    </row>
    <row r="47" spans="2:18" ht="12.9" customHeight="1" x14ac:dyDescent="0.2">
      <c r="B47" s="18" t="s">
        <v>14</v>
      </c>
      <c r="C47" s="18" t="s">
        <v>29</v>
      </c>
      <c r="D47" s="26">
        <v>2988928</v>
      </c>
      <c r="E47" s="26">
        <v>11505362</v>
      </c>
      <c r="F47" s="26">
        <f>E47/' 2018'!$O$1</f>
        <v>1527023.9564669188</v>
      </c>
    </row>
    <row r="48" spans="2:18" ht="12.9" customHeight="1" x14ac:dyDescent="0.2">
      <c r="B48" s="18" t="s">
        <v>15</v>
      </c>
      <c r="C48" s="18" t="s">
        <v>30</v>
      </c>
      <c r="D48" s="26">
        <v>91438002</v>
      </c>
      <c r="E48" s="26">
        <v>680386070</v>
      </c>
      <c r="F48" s="26">
        <f>E48/' 2018'!$O$1</f>
        <v>90302750.016590342</v>
      </c>
    </row>
    <row r="49" spans="2:6" ht="12.9" customHeight="1" x14ac:dyDescent="0.2">
      <c r="B49" s="18" t="s">
        <v>16</v>
      </c>
      <c r="C49" s="18" t="s">
        <v>31</v>
      </c>
      <c r="D49" s="26">
        <v>844871</v>
      </c>
      <c r="E49" s="26">
        <v>1386512</v>
      </c>
      <c r="F49" s="26">
        <f>E49/' 2018'!$O$1</f>
        <v>184021.76654057999</v>
      </c>
    </row>
    <row r="50" spans="2:6" s="15" customFormat="1" ht="12.9" customHeight="1" x14ac:dyDescent="0.2">
      <c r="B50" s="4" t="s">
        <v>32</v>
      </c>
      <c r="C50" s="4"/>
      <c r="D50" s="8"/>
      <c r="E50" s="8">
        <f>SUM(E32:E49)</f>
        <v>743269973</v>
      </c>
      <c r="F50" s="8">
        <f>E50/' 2018'!$O$1</f>
        <v>98648878.22682327</v>
      </c>
    </row>
    <row r="51" spans="2:6" ht="12.9" customHeight="1" x14ac:dyDescent="0.2">
      <c r="B51" s="9" t="s">
        <v>122</v>
      </c>
      <c r="C51" s="2"/>
      <c r="D51" s="10"/>
      <c r="E51" s="3">
        <f>+E50/1000000</f>
        <v>743.26997300000005</v>
      </c>
      <c r="F51" s="3">
        <f>E51/' 2018'!$O$1</f>
        <v>98.648878226823285</v>
      </c>
    </row>
    <row r="52" spans="2:6" ht="12.9" customHeight="1" x14ac:dyDescent="0.2">
      <c r="B52" s="22"/>
      <c r="D52" s="19"/>
      <c r="E52" s="19"/>
      <c r="F52" s="19"/>
    </row>
    <row r="53" spans="2:6" ht="12.9" customHeight="1" x14ac:dyDescent="0.2">
      <c r="B53" s="22"/>
      <c r="D53" s="19"/>
      <c r="E53" s="19"/>
      <c r="F53" s="19"/>
    </row>
    <row r="54" spans="2:6" ht="12.9" customHeight="1" x14ac:dyDescent="0.25">
      <c r="B54" s="25" t="s">
        <v>104</v>
      </c>
      <c r="C54" s="29"/>
      <c r="D54" s="29"/>
      <c r="E54" s="29"/>
      <c r="F54" s="29"/>
    </row>
    <row r="55" spans="2:6" ht="12.9" customHeight="1" x14ac:dyDescent="0.2">
      <c r="B55" s="23"/>
      <c r="C55" s="29"/>
      <c r="D55" s="29"/>
      <c r="E55" s="29"/>
      <c r="F55" s="29"/>
    </row>
    <row r="56" spans="2:6" ht="22.5" customHeight="1" x14ac:dyDescent="0.2">
      <c r="B56" s="61" t="s">
        <v>56</v>
      </c>
      <c r="C56" s="61"/>
      <c r="D56" s="61" t="s">
        <v>57</v>
      </c>
      <c r="E56" s="61"/>
      <c r="F56" s="61"/>
    </row>
    <row r="57" spans="2:6" ht="20.399999999999999" x14ac:dyDescent="0.2">
      <c r="B57" s="24" t="s">
        <v>0</v>
      </c>
      <c r="C57" s="24" t="s">
        <v>1</v>
      </c>
      <c r="D57" s="24" t="s">
        <v>58</v>
      </c>
      <c r="E57" s="24" t="s">
        <v>59</v>
      </c>
      <c r="F57" s="24" t="s">
        <v>121</v>
      </c>
    </row>
    <row r="58" spans="2:6" ht="12.9" customHeight="1" x14ac:dyDescent="0.2">
      <c r="B58" s="18" t="s">
        <v>2</v>
      </c>
      <c r="C58" s="18" t="s">
        <v>17</v>
      </c>
      <c r="D58" s="26">
        <v>0</v>
      </c>
      <c r="E58" s="26">
        <v>0</v>
      </c>
      <c r="F58" s="26">
        <f>E58/' 2018'!$O$1</f>
        <v>0</v>
      </c>
    </row>
    <row r="59" spans="2:6" ht="12.9" customHeight="1" x14ac:dyDescent="0.2">
      <c r="B59" s="18">
        <v>124</v>
      </c>
      <c r="C59" s="18" t="s">
        <v>18</v>
      </c>
      <c r="D59" s="26">
        <v>0</v>
      </c>
      <c r="E59" s="26">
        <v>0</v>
      </c>
      <c r="F59" s="26">
        <f>E59/' 2018'!$O$1</f>
        <v>0</v>
      </c>
    </row>
    <row r="60" spans="2:6" ht="12.9" customHeight="1" x14ac:dyDescent="0.2">
      <c r="B60" s="18" t="s">
        <v>4</v>
      </c>
      <c r="C60" s="18" t="s">
        <v>19</v>
      </c>
      <c r="D60" s="26">
        <v>0</v>
      </c>
      <c r="E60" s="26">
        <v>0</v>
      </c>
      <c r="F60" s="26">
        <f>E60/' 2018'!$O$1</f>
        <v>0</v>
      </c>
    </row>
    <row r="61" spans="2:6" ht="12.9" customHeight="1" x14ac:dyDescent="0.2">
      <c r="B61" s="18" t="s">
        <v>5</v>
      </c>
      <c r="C61" s="18" t="s">
        <v>20</v>
      </c>
      <c r="D61" s="26">
        <v>0</v>
      </c>
      <c r="E61" s="26">
        <v>0</v>
      </c>
      <c r="F61" s="26">
        <f>E61/' 2018'!$O$1</f>
        <v>0</v>
      </c>
    </row>
    <row r="62" spans="2:6" ht="12.9" customHeight="1" x14ac:dyDescent="0.2">
      <c r="B62" s="18" t="s">
        <v>6</v>
      </c>
      <c r="C62" s="18" t="s">
        <v>21</v>
      </c>
      <c r="D62" s="26">
        <v>0</v>
      </c>
      <c r="E62" s="26">
        <v>0</v>
      </c>
      <c r="F62" s="26">
        <f>E62/' 2018'!$O$1</f>
        <v>0</v>
      </c>
    </row>
    <row r="63" spans="2:6" ht="12.9" customHeight="1" x14ac:dyDescent="0.2">
      <c r="B63" s="18" t="s">
        <v>7</v>
      </c>
      <c r="C63" s="18" t="s">
        <v>22</v>
      </c>
      <c r="D63" s="26">
        <v>2000</v>
      </c>
      <c r="E63" s="26">
        <v>109</v>
      </c>
      <c r="F63" s="26">
        <f>E63/' 2018'!$O$1</f>
        <v>14.466786117194239</v>
      </c>
    </row>
    <row r="64" spans="2:6" ht="12.9" customHeight="1" x14ac:dyDescent="0.2">
      <c r="B64" s="18" t="s">
        <v>8</v>
      </c>
      <c r="C64" s="18" t="s">
        <v>23</v>
      </c>
      <c r="D64" s="26">
        <v>0</v>
      </c>
      <c r="E64" s="26">
        <v>0</v>
      </c>
      <c r="F64" s="26">
        <f>E64/' 2018'!$O$1</f>
        <v>0</v>
      </c>
    </row>
    <row r="65" spans="2:6" ht="12.9" customHeight="1" x14ac:dyDescent="0.2">
      <c r="B65" s="18" t="s">
        <v>9</v>
      </c>
      <c r="C65" s="18" t="s">
        <v>24</v>
      </c>
      <c r="D65" s="26">
        <v>0</v>
      </c>
      <c r="E65" s="26">
        <v>0</v>
      </c>
      <c r="F65" s="26">
        <f>E65/' 2018'!$O$1</f>
        <v>0</v>
      </c>
    </row>
    <row r="66" spans="2:6" ht="12.9" customHeight="1" x14ac:dyDescent="0.2">
      <c r="B66" s="18" t="s">
        <v>10</v>
      </c>
      <c r="C66" s="18" t="s">
        <v>25</v>
      </c>
      <c r="D66" s="26">
        <v>0</v>
      </c>
      <c r="E66" s="26">
        <v>0</v>
      </c>
      <c r="F66" s="26">
        <f>E66/' 2018'!$O$1</f>
        <v>0</v>
      </c>
    </row>
    <row r="67" spans="2:6" ht="12.9" customHeight="1" x14ac:dyDescent="0.2">
      <c r="B67" s="18" t="s">
        <v>11</v>
      </c>
      <c r="C67" s="18" t="s">
        <v>26</v>
      </c>
      <c r="D67" s="26">
        <v>0</v>
      </c>
      <c r="E67" s="26">
        <v>0</v>
      </c>
      <c r="F67" s="26">
        <f>E67/' 2018'!$O$1</f>
        <v>0</v>
      </c>
    </row>
    <row r="68" spans="2:6" ht="12.9" customHeight="1" x14ac:dyDescent="0.2">
      <c r="B68" s="18" t="s">
        <v>12</v>
      </c>
      <c r="C68" s="18" t="s">
        <v>27</v>
      </c>
      <c r="D68" s="26">
        <v>0</v>
      </c>
      <c r="E68" s="26">
        <v>0</v>
      </c>
      <c r="F68" s="26">
        <f>E68/' 2018'!$O$1</f>
        <v>0</v>
      </c>
    </row>
    <row r="69" spans="2:6" ht="12.9" customHeight="1" x14ac:dyDescent="0.2">
      <c r="B69" s="18" t="s">
        <v>13</v>
      </c>
      <c r="C69" s="18" t="s">
        <v>28</v>
      </c>
      <c r="D69" s="26">
        <v>0</v>
      </c>
      <c r="E69" s="26">
        <v>0</v>
      </c>
      <c r="F69" s="26">
        <f>E69/' 2018'!$O$1</f>
        <v>0</v>
      </c>
    </row>
    <row r="70" spans="2:6" ht="12.9" customHeight="1" x14ac:dyDescent="0.2">
      <c r="B70" s="18" t="s">
        <v>14</v>
      </c>
      <c r="C70" s="18" t="s">
        <v>29</v>
      </c>
      <c r="D70" s="26">
        <v>0</v>
      </c>
      <c r="E70" s="26">
        <v>0</v>
      </c>
      <c r="F70" s="26">
        <f>E70/' 2018'!$O$1</f>
        <v>0</v>
      </c>
    </row>
    <row r="71" spans="2:6" ht="12.9" customHeight="1" x14ac:dyDescent="0.2">
      <c r="B71" s="18" t="s">
        <v>15</v>
      </c>
      <c r="C71" s="18" t="s">
        <v>30</v>
      </c>
      <c r="D71" s="26">
        <v>0</v>
      </c>
      <c r="E71" s="26">
        <v>0</v>
      </c>
      <c r="F71" s="26">
        <f>E71/' 2018'!$O$1</f>
        <v>0</v>
      </c>
    </row>
    <row r="72" spans="2:6" ht="12.9" customHeight="1" x14ac:dyDescent="0.2">
      <c r="B72" s="18" t="s">
        <v>16</v>
      </c>
      <c r="C72" s="18" t="s">
        <v>31</v>
      </c>
      <c r="D72" s="26">
        <v>0</v>
      </c>
      <c r="E72" s="26">
        <v>0</v>
      </c>
      <c r="F72" s="26">
        <f>E72/' 2018'!$O$1</f>
        <v>0</v>
      </c>
    </row>
    <row r="73" spans="2:6" s="15" customFormat="1" ht="12.9" customHeight="1" x14ac:dyDescent="0.2">
      <c r="B73" s="4" t="s">
        <v>32</v>
      </c>
      <c r="C73" s="4"/>
      <c r="D73" s="8"/>
      <c r="E73" s="8">
        <f>SUM(E58:E72)</f>
        <v>109</v>
      </c>
      <c r="F73" s="8">
        <f>E73/' 2018'!$O$1</f>
        <v>14.466786117194239</v>
      </c>
    </row>
    <row r="74" spans="2:6" ht="12.9" customHeight="1" x14ac:dyDescent="0.2">
      <c r="B74" s="9" t="s">
        <v>122</v>
      </c>
      <c r="C74" s="2"/>
      <c r="D74" s="10"/>
      <c r="E74" s="3">
        <f>+E73/1000000</f>
        <v>1.0900000000000001E-4</v>
      </c>
      <c r="F74" s="3">
        <f>E74/' 2018'!$O$1</f>
        <v>1.446678611719424E-5</v>
      </c>
    </row>
    <row r="75" spans="2:6" ht="12.9" customHeight="1" x14ac:dyDescent="0.2">
      <c r="B75" s="22"/>
      <c r="D75" s="26"/>
      <c r="E75" s="26"/>
      <c r="F75" s="26"/>
    </row>
    <row r="76" spans="2:6" ht="12.9" customHeight="1" x14ac:dyDescent="0.2">
      <c r="B76" s="22"/>
      <c r="D76" s="26"/>
      <c r="E76" s="26"/>
      <c r="F76" s="26"/>
    </row>
    <row r="77" spans="2:6" ht="12.9" customHeight="1" x14ac:dyDescent="0.25">
      <c r="B77" s="27" t="s">
        <v>105</v>
      </c>
      <c r="C77" s="29"/>
      <c r="D77" s="26"/>
      <c r="E77" s="26"/>
      <c r="F77" s="26"/>
    </row>
    <row r="78" spans="2:6" ht="12.9" customHeight="1" x14ac:dyDescent="0.25">
      <c r="B78" s="28" t="s">
        <v>123</v>
      </c>
      <c r="C78" s="29"/>
      <c r="D78" s="26"/>
      <c r="E78" s="26"/>
      <c r="F78" s="26"/>
    </row>
    <row r="79" spans="2:6" ht="12.9" customHeight="1" x14ac:dyDescent="0.2">
      <c r="B79" s="60"/>
      <c r="C79" s="60"/>
      <c r="D79" s="60"/>
      <c r="E79" s="60"/>
      <c r="F79" s="59"/>
    </row>
    <row r="80" spans="2:6" ht="12.9" customHeight="1" x14ac:dyDescent="0.2">
      <c r="B80" s="24"/>
      <c r="C80" s="24"/>
      <c r="D80" s="24"/>
      <c r="E80" s="24" t="s">
        <v>59</v>
      </c>
      <c r="F80" s="24" t="s">
        <v>121</v>
      </c>
    </row>
    <row r="81" spans="2:6" ht="12.9" customHeight="1" x14ac:dyDescent="0.2">
      <c r="B81" s="21" t="s">
        <v>36</v>
      </c>
      <c r="E81" s="6">
        <f>+E25+E74</f>
        <v>1886.3297850000001</v>
      </c>
      <c r="F81" s="6">
        <f>E81/' 2018'!$O$1</f>
        <v>250.35898666135776</v>
      </c>
    </row>
    <row r="82" spans="2:6" ht="12.9" customHeight="1" x14ac:dyDescent="0.2">
      <c r="B82" s="5" t="s">
        <v>37</v>
      </c>
      <c r="C82" s="5"/>
      <c r="D82" s="5"/>
      <c r="E82" s="11">
        <f>+E51</f>
        <v>743.26997300000005</v>
      </c>
      <c r="F82" s="11">
        <f>E82/' 2018'!$O$1</f>
        <v>98.648878226823285</v>
      </c>
    </row>
    <row r="85" spans="2:6" ht="12.9" customHeight="1" x14ac:dyDescent="0.2">
      <c r="B85" s="31" t="s">
        <v>124</v>
      </c>
    </row>
  </sheetData>
  <mergeCells count="7">
    <mergeCell ref="B79:E79"/>
    <mergeCell ref="B4:C4"/>
    <mergeCell ref="B30:C30"/>
    <mergeCell ref="B56:C56"/>
    <mergeCell ref="D4:F4"/>
    <mergeCell ref="D30:F30"/>
    <mergeCell ref="D56:F56"/>
  </mergeCells>
  <pageMargins left="0.7" right="0.7" top="0.75" bottom="0.75" header="0.3" footer="0.3"/>
  <ignoredErrors>
    <ignoredError sqref="B6:B23 B32:B49 B58:B72" numberStoredAsText="1"/>
  </ignoredErrors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85"/>
  <sheetViews>
    <sheetView showGridLines="0" zoomScale="85" zoomScaleNormal="85" workbookViewId="0"/>
  </sheetViews>
  <sheetFormatPr defaultColWidth="9.28515625" defaultRowHeight="12.9" customHeight="1" x14ac:dyDescent="0.2"/>
  <cols>
    <col min="1" max="1" width="2.85546875" style="21" customWidth="1"/>
    <col min="2" max="3" width="10.28515625" style="21" customWidth="1"/>
    <col min="4" max="4" width="13.85546875" style="21" customWidth="1"/>
    <col min="5" max="6" width="14.140625" style="21" customWidth="1"/>
    <col min="7" max="7" width="10.28515625" style="21" customWidth="1"/>
    <col min="8" max="8" width="11.42578125" style="21" customWidth="1"/>
    <col min="9" max="10" width="17.85546875" style="21" customWidth="1"/>
    <col min="11" max="16" width="9.28515625" style="21"/>
    <col min="17" max="17" width="9.28515625" style="21" customWidth="1"/>
    <col min="18" max="16384" width="9.28515625" style="21"/>
  </cols>
  <sheetData>
    <row r="1" spans="2:6" ht="12.75" customHeight="1" x14ac:dyDescent="0.2"/>
    <row r="2" spans="2:6" ht="12.9" customHeight="1" x14ac:dyDescent="0.3">
      <c r="B2" s="17" t="s">
        <v>106</v>
      </c>
      <c r="C2" s="16"/>
      <c r="D2" s="29"/>
      <c r="E2" s="29"/>
      <c r="F2" s="29"/>
    </row>
    <row r="3" spans="2:6" ht="12.9" customHeight="1" x14ac:dyDescent="0.2">
      <c r="B3" s="23"/>
      <c r="C3" s="29"/>
      <c r="D3" s="29"/>
      <c r="E3" s="29"/>
      <c r="F3" s="29"/>
    </row>
    <row r="4" spans="2:6" ht="22.5" customHeight="1" x14ac:dyDescent="0.2">
      <c r="B4" s="61" t="s">
        <v>56</v>
      </c>
      <c r="C4" s="61"/>
      <c r="D4" s="61" t="s">
        <v>57</v>
      </c>
      <c r="E4" s="61"/>
      <c r="F4" s="61"/>
    </row>
    <row r="5" spans="2:6" ht="20.399999999999999" x14ac:dyDescent="0.2">
      <c r="B5" s="24" t="s">
        <v>0</v>
      </c>
      <c r="C5" s="24" t="s">
        <v>1</v>
      </c>
      <c r="D5" s="24" t="s">
        <v>58</v>
      </c>
      <c r="E5" s="24" t="s">
        <v>59</v>
      </c>
      <c r="F5" s="24" t="s">
        <v>121</v>
      </c>
    </row>
    <row r="6" spans="2:6" ht="12.9" customHeight="1" x14ac:dyDescent="0.2">
      <c r="B6" s="18" t="s">
        <v>2</v>
      </c>
      <c r="C6" s="18" t="s">
        <v>17</v>
      </c>
      <c r="D6" s="26">
        <v>1757560</v>
      </c>
      <c r="E6" s="26">
        <v>7825428</v>
      </c>
      <c r="F6" s="26">
        <f>E6/' 2018'!$O$1</f>
        <v>1038612.7812064503</v>
      </c>
    </row>
    <row r="7" spans="2:6" ht="12.9" customHeight="1" x14ac:dyDescent="0.2">
      <c r="B7" s="18" t="s">
        <v>3</v>
      </c>
      <c r="C7" s="18" t="s">
        <v>18</v>
      </c>
      <c r="D7" s="26">
        <v>1777989</v>
      </c>
      <c r="E7" s="26">
        <v>8632810</v>
      </c>
      <c r="F7" s="26">
        <f>E7/' 2018'!$O$1</f>
        <v>1145770.7877098678</v>
      </c>
    </row>
    <row r="8" spans="2:6" ht="12.9" customHeight="1" x14ac:dyDescent="0.2">
      <c r="B8" s="18" t="s">
        <v>4</v>
      </c>
      <c r="C8" s="18" t="s">
        <v>19</v>
      </c>
      <c r="D8" s="26">
        <v>4704590</v>
      </c>
      <c r="E8" s="26">
        <v>1283276</v>
      </c>
      <c r="F8" s="26">
        <f>E8/' 2018'!$O$1</f>
        <v>170319.99469108766</v>
      </c>
    </row>
    <row r="9" spans="2:6" ht="12.9" customHeight="1" x14ac:dyDescent="0.2">
      <c r="B9" s="18" t="s">
        <v>5</v>
      </c>
      <c r="C9" s="18" t="s">
        <v>20</v>
      </c>
      <c r="D9" s="26">
        <v>1162170</v>
      </c>
      <c r="E9" s="26">
        <v>1116084</v>
      </c>
      <c r="F9" s="26">
        <f>E9/' 2018'!$O$1</f>
        <v>148129.80290662948</v>
      </c>
    </row>
    <row r="10" spans="2:6" ht="12.9" customHeight="1" x14ac:dyDescent="0.2">
      <c r="B10" s="18" t="s">
        <v>6</v>
      </c>
      <c r="C10" s="18" t="s">
        <v>21</v>
      </c>
      <c r="D10" s="26">
        <v>169952255</v>
      </c>
      <c r="E10" s="26">
        <v>3666157</v>
      </c>
      <c r="F10" s="26">
        <f>E10/' 2018'!$O$1</f>
        <v>486582.6531289402</v>
      </c>
    </row>
    <row r="11" spans="2:6" ht="12.9" customHeight="1" x14ac:dyDescent="0.2">
      <c r="B11" s="18" t="s">
        <v>7</v>
      </c>
      <c r="C11" s="18" t="s">
        <v>22</v>
      </c>
      <c r="D11" s="26">
        <v>41795002</v>
      </c>
      <c r="E11" s="26">
        <v>2164318</v>
      </c>
      <c r="F11" s="26">
        <f>E11/' 2018'!$O$1</f>
        <v>287254.36326232663</v>
      </c>
    </row>
    <row r="12" spans="2:6" ht="12.9" customHeight="1" x14ac:dyDescent="0.2">
      <c r="B12" s="18" t="s">
        <v>8</v>
      </c>
      <c r="C12" s="18" t="s">
        <v>23</v>
      </c>
      <c r="D12" s="26">
        <v>1959710</v>
      </c>
      <c r="E12" s="26">
        <v>1490997</v>
      </c>
      <c r="F12" s="26">
        <f>E12/' 2018'!$O$1</f>
        <v>197889.30917778218</v>
      </c>
    </row>
    <row r="13" spans="2:6" ht="12.9" customHeight="1" x14ac:dyDescent="0.2">
      <c r="B13" s="18" t="s">
        <v>38</v>
      </c>
      <c r="C13" s="18" t="s">
        <v>39</v>
      </c>
      <c r="D13" s="26">
        <v>720470</v>
      </c>
      <c r="E13" s="26">
        <v>61536</v>
      </c>
      <c r="F13" s="26">
        <f>E13/' 2018'!$O$1</f>
        <v>8167.2307386024286</v>
      </c>
    </row>
    <row r="14" spans="2:6" ht="12.9" customHeight="1" x14ac:dyDescent="0.2">
      <c r="B14" s="18" t="s">
        <v>9</v>
      </c>
      <c r="C14" s="18" t="s">
        <v>24</v>
      </c>
      <c r="D14" s="26">
        <v>3372590</v>
      </c>
      <c r="E14" s="26">
        <v>2328350</v>
      </c>
      <c r="F14" s="26">
        <f>E14/' 2018'!$O$1</f>
        <v>309025.15097219456</v>
      </c>
    </row>
    <row r="15" spans="2:6" ht="12.9" customHeight="1" x14ac:dyDescent="0.2">
      <c r="B15" s="18" t="s">
        <v>10</v>
      </c>
      <c r="C15" s="18" t="s">
        <v>25</v>
      </c>
      <c r="D15" s="26">
        <v>9561171</v>
      </c>
      <c r="E15" s="26">
        <v>61129031</v>
      </c>
      <c r="F15" s="26">
        <f>E15/' 2018'!$O$1</f>
        <v>8113216.6699847365</v>
      </c>
    </row>
    <row r="16" spans="2:6" ht="12.9" customHeight="1" x14ac:dyDescent="0.2">
      <c r="B16" s="18" t="s">
        <v>11</v>
      </c>
      <c r="C16" s="18" t="s">
        <v>26</v>
      </c>
      <c r="D16" s="26">
        <v>2566640</v>
      </c>
      <c r="E16" s="26">
        <v>21029522</v>
      </c>
      <c r="F16" s="26">
        <f>E16/' 2018'!$O$1</f>
        <v>2791097.2194571635</v>
      </c>
    </row>
    <row r="17" spans="2:18" ht="12.9" customHeight="1" x14ac:dyDescent="0.2">
      <c r="B17" s="18" t="s">
        <v>12</v>
      </c>
      <c r="C17" s="18" t="s">
        <v>27</v>
      </c>
      <c r="D17" s="26">
        <v>24802965</v>
      </c>
      <c r="E17" s="26">
        <v>157708331</v>
      </c>
      <c r="F17" s="26">
        <f>E17/' 2018'!$O$1</f>
        <v>20931492.600703429</v>
      </c>
    </row>
    <row r="18" spans="2:18" ht="12.9" customHeight="1" x14ac:dyDescent="0.2">
      <c r="B18" s="18" t="s">
        <v>13</v>
      </c>
      <c r="C18" s="18" t="s">
        <v>28</v>
      </c>
      <c r="D18" s="26">
        <v>4803450</v>
      </c>
      <c r="E18" s="26">
        <v>293178</v>
      </c>
      <c r="F18" s="26">
        <f>E18/' 2018'!$O$1</f>
        <v>38911.407525383234</v>
      </c>
    </row>
    <row r="19" spans="2:18" ht="12.9" customHeight="1" x14ac:dyDescent="0.2">
      <c r="B19" s="18" t="s">
        <v>40</v>
      </c>
      <c r="C19" s="18" t="s">
        <v>41</v>
      </c>
      <c r="D19" s="26">
        <v>9410</v>
      </c>
      <c r="E19" s="26">
        <v>13336</v>
      </c>
      <c r="F19" s="26">
        <f>E19/' 2018'!$O$1</f>
        <v>1769.991373017453</v>
      </c>
    </row>
    <row r="20" spans="2:18" ht="12.9" customHeight="1" x14ac:dyDescent="0.2">
      <c r="B20" s="18" t="s">
        <v>42</v>
      </c>
      <c r="C20" s="18" t="s">
        <v>43</v>
      </c>
      <c r="D20" s="26">
        <v>3489</v>
      </c>
      <c r="E20" s="26">
        <v>11951</v>
      </c>
      <c r="F20" s="26">
        <f>E20/' 2018'!$O$1</f>
        <v>1586.1702833631959</v>
      </c>
    </row>
    <row r="21" spans="2:18" ht="12.9" customHeight="1" x14ac:dyDescent="0.2">
      <c r="B21" s="18" t="s">
        <v>14</v>
      </c>
      <c r="C21" s="18" t="s">
        <v>29</v>
      </c>
      <c r="D21" s="26">
        <v>3026584</v>
      </c>
      <c r="E21" s="26">
        <v>11299721</v>
      </c>
      <c r="F21" s="26">
        <f>E21/' 2018'!$O$1</f>
        <v>1499730.7054217267</v>
      </c>
      <c r="I21" s="6"/>
    </row>
    <row r="22" spans="2:18" ht="12.9" customHeight="1" x14ac:dyDescent="0.2">
      <c r="B22" s="18" t="s">
        <v>15</v>
      </c>
      <c r="C22" s="18" t="s">
        <v>30</v>
      </c>
      <c r="D22" s="26">
        <v>161644286</v>
      </c>
      <c r="E22" s="26">
        <v>1184073623</v>
      </c>
      <c r="F22" s="26">
        <f>E22/' 2018'!$O$1</f>
        <v>157153576.61424115</v>
      </c>
      <c r="I22" s="6"/>
    </row>
    <row r="23" spans="2:18" ht="12.9" customHeight="1" x14ac:dyDescent="0.2">
      <c r="B23" s="18" t="s">
        <v>16</v>
      </c>
      <c r="C23" s="18" t="s">
        <v>31</v>
      </c>
      <c r="D23" s="26">
        <v>617920</v>
      </c>
      <c r="E23" s="26">
        <v>1003304</v>
      </c>
      <c r="F23" s="26">
        <f>E23/' 2018'!$O$1</f>
        <v>133161.32457362796</v>
      </c>
      <c r="I23" s="6"/>
      <c r="J23" s="6"/>
    </row>
    <row r="24" spans="2:18" s="15" customFormat="1" ht="12.9" customHeight="1" x14ac:dyDescent="0.2">
      <c r="B24" s="7" t="s">
        <v>32</v>
      </c>
      <c r="C24" s="4"/>
      <c r="D24" s="4"/>
      <c r="E24" s="8">
        <f>SUM(E6:E23)</f>
        <v>1465130953</v>
      </c>
      <c r="F24" s="8">
        <f>E24/' 2018'!$O$1</f>
        <v>194456294.77735749</v>
      </c>
      <c r="I24" s="13"/>
      <c r="J24" s="13"/>
    </row>
    <row r="25" spans="2:18" ht="12.9" customHeight="1" x14ac:dyDescent="0.2">
      <c r="B25" s="9" t="s">
        <v>122</v>
      </c>
      <c r="C25" s="2"/>
      <c r="D25" s="10"/>
      <c r="E25" s="3">
        <f>+E24/1000000</f>
        <v>1465.1309530000001</v>
      </c>
      <c r="F25" s="3">
        <f>E25/' 2018'!$O$1</f>
        <v>194.4562947773575</v>
      </c>
      <c r="J25" s="6"/>
    </row>
    <row r="26" spans="2:18" ht="12.9" customHeight="1" x14ac:dyDescent="0.2">
      <c r="B26" s="22"/>
      <c r="D26" s="19"/>
      <c r="E26" s="19"/>
      <c r="F26" s="19"/>
    </row>
    <row r="27" spans="2:18" ht="12.9" customHeight="1" x14ac:dyDescent="0.2">
      <c r="B27" s="22"/>
      <c r="D27" s="19"/>
      <c r="E27" s="19"/>
      <c r="F27" s="19"/>
    </row>
    <row r="28" spans="2:18" ht="12.9" customHeight="1" x14ac:dyDescent="0.25">
      <c r="B28" s="27" t="s">
        <v>107</v>
      </c>
      <c r="C28" s="29"/>
      <c r="D28" s="29"/>
      <c r="E28" s="29"/>
      <c r="F28" s="29"/>
    </row>
    <row r="29" spans="2:18" ht="12.9" customHeight="1" x14ac:dyDescent="0.2">
      <c r="B29" s="20"/>
      <c r="C29" s="29"/>
      <c r="D29" s="29"/>
      <c r="E29" s="29"/>
      <c r="F29" s="29"/>
      <c r="R29" s="14"/>
    </row>
    <row r="30" spans="2:18" ht="22.5" customHeight="1" x14ac:dyDescent="0.2">
      <c r="B30" s="61" t="s">
        <v>56</v>
      </c>
      <c r="C30" s="61"/>
      <c r="D30" s="61" t="s">
        <v>60</v>
      </c>
      <c r="E30" s="61"/>
      <c r="F30" s="61"/>
      <c r="R30" s="14"/>
    </row>
    <row r="31" spans="2:18" ht="20.399999999999999" x14ac:dyDescent="0.2">
      <c r="B31" s="24" t="s">
        <v>0</v>
      </c>
      <c r="C31" s="24" t="s">
        <v>1</v>
      </c>
      <c r="D31" s="24" t="s">
        <v>58</v>
      </c>
      <c r="E31" s="24" t="s">
        <v>59</v>
      </c>
      <c r="F31" s="24" t="s">
        <v>121</v>
      </c>
      <c r="R31" s="14"/>
    </row>
    <row r="32" spans="2:18" ht="12.9" customHeight="1" x14ac:dyDescent="0.2">
      <c r="B32" s="18" t="s">
        <v>2</v>
      </c>
      <c r="C32" s="18" t="s">
        <v>17</v>
      </c>
      <c r="D32" s="26">
        <v>408750</v>
      </c>
      <c r="E32" s="26">
        <v>1865551</v>
      </c>
      <c r="F32" s="26">
        <f>E32/' 2018'!$O$1</f>
        <v>247601.16796071402</v>
      </c>
      <c r="R32" s="14"/>
    </row>
    <row r="33" spans="2:18" ht="12.9" customHeight="1" x14ac:dyDescent="0.2">
      <c r="B33" s="18">
        <v>124</v>
      </c>
      <c r="C33" s="18" t="s">
        <v>18</v>
      </c>
      <c r="D33" s="26">
        <v>308585</v>
      </c>
      <c r="E33" s="26">
        <v>1520606</v>
      </c>
      <c r="F33" s="26">
        <f>E33/' 2018'!$O$1</f>
        <v>201819.09881213086</v>
      </c>
      <c r="R33" s="14"/>
    </row>
    <row r="34" spans="2:18" ht="12.9" customHeight="1" x14ac:dyDescent="0.2">
      <c r="B34" s="18" t="s">
        <v>4</v>
      </c>
      <c r="C34" s="18" t="s">
        <v>19</v>
      </c>
      <c r="D34" s="26">
        <v>1687220</v>
      </c>
      <c r="E34" s="26">
        <v>492846</v>
      </c>
      <c r="F34" s="26">
        <f>E34/' 2018'!$O$1</f>
        <v>65411.90523591479</v>
      </c>
    </row>
    <row r="35" spans="2:18" ht="12.9" customHeight="1" x14ac:dyDescent="0.2">
      <c r="B35" s="18" t="s">
        <v>5</v>
      </c>
      <c r="C35" s="18" t="s">
        <v>20</v>
      </c>
      <c r="D35" s="26">
        <v>534870</v>
      </c>
      <c r="E35" s="26">
        <v>522490</v>
      </c>
      <c r="F35" s="26">
        <f>E35/' 2018'!$O$1</f>
        <v>69346.340168557959</v>
      </c>
    </row>
    <row r="36" spans="2:18" ht="12.9" customHeight="1" x14ac:dyDescent="0.2">
      <c r="B36" s="18" t="s">
        <v>6</v>
      </c>
      <c r="C36" s="18" t="s">
        <v>21</v>
      </c>
      <c r="D36" s="26">
        <v>122242745</v>
      </c>
      <c r="E36" s="26">
        <v>2776291</v>
      </c>
      <c r="F36" s="26">
        <f>E36/' 2018'!$O$1</f>
        <v>368477.13849625055</v>
      </c>
    </row>
    <row r="37" spans="2:18" ht="12.9" customHeight="1" x14ac:dyDescent="0.2">
      <c r="B37" s="18" t="s">
        <v>7</v>
      </c>
      <c r="C37" s="18" t="s">
        <v>22</v>
      </c>
      <c r="D37" s="26">
        <v>2846002</v>
      </c>
      <c r="E37" s="26">
        <v>158724</v>
      </c>
      <c r="F37" s="26">
        <f>E37/' 2018'!$O$1</f>
        <v>21066.295042803104</v>
      </c>
    </row>
    <row r="38" spans="2:18" ht="12.9" customHeight="1" x14ac:dyDescent="0.2">
      <c r="B38" s="18" t="s">
        <v>8</v>
      </c>
      <c r="C38" s="18" t="s">
        <v>23</v>
      </c>
      <c r="D38" s="26">
        <v>446050</v>
      </c>
      <c r="E38" s="26">
        <v>342577</v>
      </c>
      <c r="F38" s="26">
        <f>E38/' 2018'!$O$1</f>
        <v>45467.781538257346</v>
      </c>
    </row>
    <row r="39" spans="2:18" ht="12.9" customHeight="1" x14ac:dyDescent="0.2">
      <c r="B39" s="18" t="s">
        <v>38</v>
      </c>
      <c r="C39" s="18" t="s">
        <v>39</v>
      </c>
      <c r="D39" s="26">
        <v>1149010</v>
      </c>
      <c r="E39" s="26">
        <v>108571</v>
      </c>
      <c r="F39" s="26">
        <f>E39/' 2018'!$O$1</f>
        <v>14409.848032384365</v>
      </c>
    </row>
    <row r="40" spans="2:18" ht="12.9" customHeight="1" x14ac:dyDescent="0.2">
      <c r="B40" s="18" t="s">
        <v>9</v>
      </c>
      <c r="C40" s="18" t="s">
        <v>24</v>
      </c>
      <c r="D40" s="26">
        <v>1002500</v>
      </c>
      <c r="E40" s="26">
        <v>711874</v>
      </c>
      <c r="F40" s="26">
        <f>E40/' 2018'!$O$1</f>
        <v>94481.9165173535</v>
      </c>
    </row>
    <row r="41" spans="2:18" ht="12.9" customHeight="1" x14ac:dyDescent="0.2">
      <c r="B41" s="18" t="s">
        <v>10</v>
      </c>
      <c r="C41" s="18" t="s">
        <v>25</v>
      </c>
      <c r="D41" s="26">
        <v>1827830</v>
      </c>
      <c r="E41" s="26">
        <v>11804315</v>
      </c>
      <c r="F41" s="26">
        <f>E41/' 2018'!$O$1</f>
        <v>1566701.8382108964</v>
      </c>
    </row>
    <row r="42" spans="2:18" ht="12.9" customHeight="1" x14ac:dyDescent="0.2">
      <c r="B42" s="18" t="s">
        <v>11</v>
      </c>
      <c r="C42" s="18" t="s">
        <v>26</v>
      </c>
      <c r="D42" s="26">
        <v>657607</v>
      </c>
      <c r="E42" s="26">
        <v>5563907</v>
      </c>
      <c r="F42" s="26">
        <f>E42/' 2018'!$O$1</f>
        <v>738457.36279779673</v>
      </c>
    </row>
    <row r="43" spans="2:18" ht="12.9" customHeight="1" x14ac:dyDescent="0.2">
      <c r="B43" s="18" t="s">
        <v>12</v>
      </c>
      <c r="C43" s="18" t="s">
        <v>27</v>
      </c>
      <c r="D43" s="26">
        <v>2488455</v>
      </c>
      <c r="E43" s="26">
        <v>16034212</v>
      </c>
      <c r="F43" s="26">
        <f>E43/' 2018'!$O$1</f>
        <v>2128105.6473554978</v>
      </c>
    </row>
    <row r="44" spans="2:18" ht="12.9" customHeight="1" x14ac:dyDescent="0.2">
      <c r="B44" s="18" t="s">
        <v>13</v>
      </c>
      <c r="C44" s="18" t="s">
        <v>28</v>
      </c>
      <c r="D44" s="26">
        <v>5399180</v>
      </c>
      <c r="E44" s="26">
        <v>355217</v>
      </c>
      <c r="F44" s="26">
        <f>E44/' 2018'!$O$1</f>
        <v>47145.39783661822</v>
      </c>
    </row>
    <row r="45" spans="2:18" ht="12.9" customHeight="1" x14ac:dyDescent="0.2">
      <c r="B45" s="18" t="s">
        <v>40</v>
      </c>
      <c r="C45" s="18" t="s">
        <v>41</v>
      </c>
      <c r="D45" s="26">
        <v>9046</v>
      </c>
      <c r="E45" s="26">
        <v>14657</v>
      </c>
      <c r="F45" s="26">
        <f>E45/' 2018'!$O$1</f>
        <v>1945.318202933174</v>
      </c>
    </row>
    <row r="46" spans="2:18" ht="12.9" customHeight="1" x14ac:dyDescent="0.2">
      <c r="B46" s="12" t="s">
        <v>42</v>
      </c>
      <c r="C46" s="12" t="s">
        <v>43</v>
      </c>
      <c r="D46" s="26">
        <v>16973</v>
      </c>
      <c r="E46" s="26">
        <v>63364</v>
      </c>
      <c r="F46" s="26">
        <f>E46/' 2018'!$O$1</f>
        <v>8409.8480323843651</v>
      </c>
    </row>
    <row r="47" spans="2:18" ht="12.9" customHeight="1" x14ac:dyDescent="0.2">
      <c r="B47" s="18" t="s">
        <v>14</v>
      </c>
      <c r="C47" s="18" t="s">
        <v>29</v>
      </c>
      <c r="D47" s="26">
        <v>2939835</v>
      </c>
      <c r="E47" s="26">
        <v>11419501</v>
      </c>
      <c r="F47" s="26">
        <f>E47/' 2018'!$O$1</f>
        <v>1515628.2434136306</v>
      </c>
    </row>
    <row r="48" spans="2:18" ht="12.9" customHeight="1" x14ac:dyDescent="0.2">
      <c r="B48" s="18" t="s">
        <v>15</v>
      </c>
      <c r="C48" s="18" t="s">
        <v>30</v>
      </c>
      <c r="D48" s="26">
        <v>81858383</v>
      </c>
      <c r="E48" s="26">
        <v>609669124</v>
      </c>
      <c r="F48" s="26">
        <f>E48/' 2018'!$O$1</f>
        <v>80916998.340964884</v>
      </c>
    </row>
    <row r="49" spans="2:6" ht="12.9" customHeight="1" x14ac:dyDescent="0.2">
      <c r="B49" s="18" t="s">
        <v>16</v>
      </c>
      <c r="C49" s="18" t="s">
        <v>31</v>
      </c>
      <c r="D49" s="26">
        <v>281150</v>
      </c>
      <c r="E49" s="26">
        <v>479266</v>
      </c>
      <c r="F49" s="26">
        <f>E49/' 2018'!$O$1</f>
        <v>63609.529497644166</v>
      </c>
    </row>
    <row r="50" spans="2:6" s="15" customFormat="1" ht="12.9" customHeight="1" x14ac:dyDescent="0.2">
      <c r="B50" s="4" t="s">
        <v>32</v>
      </c>
      <c r="C50" s="4"/>
      <c r="D50" s="8"/>
      <c r="E50" s="8">
        <f>SUM(E32:E49)</f>
        <v>663903093</v>
      </c>
      <c r="F50" s="8">
        <f>E50/' 2018'!$O$1</f>
        <v>88115083.018116653</v>
      </c>
    </row>
    <row r="51" spans="2:6" ht="12.9" customHeight="1" x14ac:dyDescent="0.2">
      <c r="B51" s="9" t="s">
        <v>122</v>
      </c>
      <c r="C51" s="2"/>
      <c r="D51" s="10"/>
      <c r="E51" s="3">
        <f>+E50/1000000</f>
        <v>663.90309300000001</v>
      </c>
      <c r="F51" s="3">
        <f>E51/' 2018'!$O$1</f>
        <v>88.115083018116664</v>
      </c>
    </row>
    <row r="52" spans="2:6" ht="12.9" customHeight="1" x14ac:dyDescent="0.2">
      <c r="B52" s="22"/>
      <c r="D52" s="19"/>
      <c r="E52" s="19"/>
      <c r="F52" s="19"/>
    </row>
    <row r="53" spans="2:6" ht="12.9" customHeight="1" x14ac:dyDescent="0.2">
      <c r="B53" s="22"/>
      <c r="D53" s="19"/>
      <c r="E53" s="19"/>
      <c r="F53" s="19"/>
    </row>
    <row r="54" spans="2:6" ht="12.9" customHeight="1" x14ac:dyDescent="0.25">
      <c r="B54" s="25" t="s">
        <v>108</v>
      </c>
      <c r="C54" s="29"/>
      <c r="D54" s="29"/>
      <c r="E54" s="29"/>
      <c r="F54" s="29"/>
    </row>
    <row r="55" spans="2:6" ht="12.9" customHeight="1" x14ac:dyDescent="0.2">
      <c r="B55" s="23"/>
      <c r="C55" s="29"/>
      <c r="D55" s="29"/>
      <c r="E55" s="29"/>
      <c r="F55" s="29"/>
    </row>
    <row r="56" spans="2:6" ht="22.5" customHeight="1" x14ac:dyDescent="0.2">
      <c r="B56" s="61" t="s">
        <v>56</v>
      </c>
      <c r="C56" s="61"/>
      <c r="D56" s="61" t="s">
        <v>57</v>
      </c>
      <c r="E56" s="61"/>
      <c r="F56" s="61"/>
    </row>
    <row r="57" spans="2:6" ht="20.399999999999999" x14ac:dyDescent="0.2">
      <c r="B57" s="24" t="s">
        <v>0</v>
      </c>
      <c r="C57" s="24" t="s">
        <v>1</v>
      </c>
      <c r="D57" s="24" t="s">
        <v>58</v>
      </c>
      <c r="E57" s="24" t="s">
        <v>59</v>
      </c>
      <c r="F57" s="24" t="s">
        <v>121</v>
      </c>
    </row>
    <row r="58" spans="2:6" ht="12.9" customHeight="1" x14ac:dyDescent="0.2">
      <c r="B58" s="18" t="s">
        <v>2</v>
      </c>
      <c r="C58" s="18" t="s">
        <v>17</v>
      </c>
      <c r="D58" s="26">
        <v>0</v>
      </c>
      <c r="E58" s="26">
        <v>0</v>
      </c>
      <c r="F58" s="26">
        <f>E58/' 2018'!$O$1</f>
        <v>0</v>
      </c>
    </row>
    <row r="59" spans="2:6" ht="12.9" customHeight="1" x14ac:dyDescent="0.2">
      <c r="B59" s="18">
        <v>124</v>
      </c>
      <c r="C59" s="18" t="s">
        <v>18</v>
      </c>
      <c r="D59" s="26">
        <v>0</v>
      </c>
      <c r="E59" s="26">
        <v>0</v>
      </c>
      <c r="F59" s="26">
        <f>E59/' 2018'!$O$1</f>
        <v>0</v>
      </c>
    </row>
    <row r="60" spans="2:6" ht="12.9" customHeight="1" x14ac:dyDescent="0.2">
      <c r="B60" s="18" t="s">
        <v>4</v>
      </c>
      <c r="C60" s="18" t="s">
        <v>19</v>
      </c>
      <c r="D60" s="26">
        <v>0</v>
      </c>
      <c r="E60" s="26">
        <v>0</v>
      </c>
      <c r="F60" s="26">
        <f>E60/' 2018'!$O$1</f>
        <v>0</v>
      </c>
    </row>
    <row r="61" spans="2:6" ht="12.9" customHeight="1" x14ac:dyDescent="0.2">
      <c r="B61" s="18" t="s">
        <v>5</v>
      </c>
      <c r="C61" s="18" t="s">
        <v>20</v>
      </c>
      <c r="D61" s="26">
        <v>0</v>
      </c>
      <c r="E61" s="26">
        <v>0</v>
      </c>
      <c r="F61" s="26">
        <f>E61/' 2018'!$O$1</f>
        <v>0</v>
      </c>
    </row>
    <row r="62" spans="2:6" ht="12.9" customHeight="1" x14ac:dyDescent="0.2">
      <c r="B62" s="18" t="s">
        <v>6</v>
      </c>
      <c r="C62" s="18" t="s">
        <v>21</v>
      </c>
      <c r="D62" s="26">
        <v>0</v>
      </c>
      <c r="E62" s="26">
        <v>0</v>
      </c>
      <c r="F62" s="26">
        <f>E62/' 2018'!$O$1</f>
        <v>0</v>
      </c>
    </row>
    <row r="63" spans="2:6" ht="12.9" customHeight="1" x14ac:dyDescent="0.2">
      <c r="B63" s="18" t="s">
        <v>7</v>
      </c>
      <c r="C63" s="18" t="s">
        <v>22</v>
      </c>
      <c r="D63" s="26">
        <v>0</v>
      </c>
      <c r="E63" s="26">
        <v>0</v>
      </c>
      <c r="F63" s="26">
        <f>E63/' 2018'!$O$1</f>
        <v>0</v>
      </c>
    </row>
    <row r="64" spans="2:6" ht="12.9" customHeight="1" x14ac:dyDescent="0.2">
      <c r="B64" s="18" t="s">
        <v>8</v>
      </c>
      <c r="C64" s="18" t="s">
        <v>23</v>
      </c>
      <c r="D64" s="26">
        <v>0</v>
      </c>
      <c r="E64" s="26">
        <v>0</v>
      </c>
      <c r="F64" s="26">
        <f>E64/' 2018'!$O$1</f>
        <v>0</v>
      </c>
    </row>
    <row r="65" spans="2:6" ht="12.9" customHeight="1" x14ac:dyDescent="0.2">
      <c r="B65" s="18" t="s">
        <v>9</v>
      </c>
      <c r="C65" s="18" t="s">
        <v>24</v>
      </c>
      <c r="D65" s="26">
        <v>0</v>
      </c>
      <c r="E65" s="26">
        <v>0</v>
      </c>
      <c r="F65" s="26">
        <f>E65/' 2018'!$O$1</f>
        <v>0</v>
      </c>
    </row>
    <row r="66" spans="2:6" ht="12.9" customHeight="1" x14ac:dyDescent="0.2">
      <c r="B66" s="18" t="s">
        <v>10</v>
      </c>
      <c r="C66" s="18" t="s">
        <v>25</v>
      </c>
      <c r="D66" s="26">
        <v>0</v>
      </c>
      <c r="E66" s="26">
        <v>0</v>
      </c>
      <c r="F66" s="26">
        <f>E66/' 2018'!$O$1</f>
        <v>0</v>
      </c>
    </row>
    <row r="67" spans="2:6" ht="12.9" customHeight="1" x14ac:dyDescent="0.2">
      <c r="B67" s="18" t="s">
        <v>11</v>
      </c>
      <c r="C67" s="18" t="s">
        <v>26</v>
      </c>
      <c r="D67" s="26">
        <v>0</v>
      </c>
      <c r="E67" s="26">
        <v>0</v>
      </c>
      <c r="F67" s="26">
        <f>E67/' 2018'!$O$1</f>
        <v>0</v>
      </c>
    </row>
    <row r="68" spans="2:6" ht="12.9" customHeight="1" x14ac:dyDescent="0.2">
      <c r="B68" s="18" t="s">
        <v>12</v>
      </c>
      <c r="C68" s="18" t="s">
        <v>27</v>
      </c>
      <c r="D68" s="26">
        <v>0</v>
      </c>
      <c r="E68" s="26">
        <v>0</v>
      </c>
      <c r="F68" s="26">
        <f>E68/' 2018'!$O$1</f>
        <v>0</v>
      </c>
    </row>
    <row r="69" spans="2:6" ht="12.9" customHeight="1" x14ac:dyDescent="0.2">
      <c r="B69" s="18" t="s">
        <v>13</v>
      </c>
      <c r="C69" s="18" t="s">
        <v>28</v>
      </c>
      <c r="D69" s="26">
        <v>0</v>
      </c>
      <c r="E69" s="26">
        <v>0</v>
      </c>
      <c r="F69" s="26">
        <f>E69/' 2018'!$O$1</f>
        <v>0</v>
      </c>
    </row>
    <row r="70" spans="2:6" ht="12.9" customHeight="1" x14ac:dyDescent="0.2">
      <c r="B70" s="18" t="s">
        <v>14</v>
      </c>
      <c r="C70" s="18" t="s">
        <v>29</v>
      </c>
      <c r="D70" s="26">
        <v>0</v>
      </c>
      <c r="E70" s="26">
        <v>0</v>
      </c>
      <c r="F70" s="26">
        <f>E70/' 2018'!$O$1</f>
        <v>0</v>
      </c>
    </row>
    <row r="71" spans="2:6" ht="12.9" customHeight="1" x14ac:dyDescent="0.2">
      <c r="B71" s="18" t="s">
        <v>15</v>
      </c>
      <c r="C71" s="18" t="s">
        <v>30</v>
      </c>
      <c r="D71" s="26">
        <v>148</v>
      </c>
      <c r="E71" s="26">
        <v>1059</v>
      </c>
      <c r="F71" s="26">
        <f>E71/' 2018'!$O$1</f>
        <v>140.553454111089</v>
      </c>
    </row>
    <row r="72" spans="2:6" ht="12.9" customHeight="1" x14ac:dyDescent="0.2">
      <c r="B72" s="18" t="s">
        <v>16</v>
      </c>
      <c r="C72" s="18" t="s">
        <v>31</v>
      </c>
      <c r="D72" s="26">
        <v>0</v>
      </c>
      <c r="E72" s="26">
        <v>0</v>
      </c>
      <c r="F72" s="26">
        <f>E72/' 2018'!$O$1</f>
        <v>0</v>
      </c>
    </row>
    <row r="73" spans="2:6" s="15" customFormat="1" ht="12.9" customHeight="1" x14ac:dyDescent="0.2">
      <c r="B73" s="4" t="s">
        <v>32</v>
      </c>
      <c r="C73" s="4"/>
      <c r="D73" s="8"/>
      <c r="E73" s="8">
        <f>SUM(E58:E72)</f>
        <v>1059</v>
      </c>
      <c r="F73" s="8">
        <f>E73/' 2018'!$O$1</f>
        <v>140.553454111089</v>
      </c>
    </row>
    <row r="74" spans="2:6" ht="12.9" customHeight="1" x14ac:dyDescent="0.2">
      <c r="B74" s="9" t="s">
        <v>122</v>
      </c>
      <c r="C74" s="2"/>
      <c r="D74" s="10"/>
      <c r="E74" s="3">
        <f>+E73/1000000</f>
        <v>1.059E-3</v>
      </c>
      <c r="F74" s="3">
        <f>E74/' 2018'!$O$1</f>
        <v>1.4055345411108898E-4</v>
      </c>
    </row>
    <row r="75" spans="2:6" ht="12.9" customHeight="1" x14ac:dyDescent="0.2">
      <c r="B75" s="22"/>
      <c r="D75" s="26"/>
      <c r="E75" s="26"/>
      <c r="F75" s="26"/>
    </row>
    <row r="76" spans="2:6" ht="12.9" customHeight="1" x14ac:dyDescent="0.2">
      <c r="B76" s="22"/>
      <c r="D76" s="26"/>
      <c r="E76" s="26"/>
      <c r="F76" s="26"/>
    </row>
    <row r="77" spans="2:6" ht="12.9" customHeight="1" x14ac:dyDescent="0.25">
      <c r="B77" s="27" t="s">
        <v>109</v>
      </c>
      <c r="C77" s="29"/>
      <c r="D77" s="26"/>
      <c r="E77" s="26"/>
      <c r="F77" s="26"/>
    </row>
    <row r="78" spans="2:6" ht="12.9" customHeight="1" x14ac:dyDescent="0.25">
      <c r="B78" s="28" t="s">
        <v>123</v>
      </c>
      <c r="C78" s="29"/>
      <c r="D78" s="26"/>
      <c r="E78" s="26"/>
      <c r="F78" s="26"/>
    </row>
    <row r="79" spans="2:6" ht="12.9" customHeight="1" x14ac:dyDescent="0.2">
      <c r="B79" s="60"/>
      <c r="C79" s="60"/>
      <c r="D79" s="60"/>
      <c r="E79" s="60"/>
      <c r="F79" s="59"/>
    </row>
    <row r="80" spans="2:6" ht="12.9" customHeight="1" x14ac:dyDescent="0.2">
      <c r="B80" s="24"/>
      <c r="C80" s="24"/>
      <c r="D80" s="24"/>
      <c r="E80" s="24" t="s">
        <v>59</v>
      </c>
      <c r="F80" s="24" t="s">
        <v>121</v>
      </c>
    </row>
    <row r="81" spans="2:6" ht="12.9" customHeight="1" x14ac:dyDescent="0.2">
      <c r="B81" s="21" t="s">
        <v>36</v>
      </c>
      <c r="E81" s="6">
        <f>+E25+E74</f>
        <v>1465.132012</v>
      </c>
      <c r="F81" s="6">
        <f>E81/' 2018'!$O$1</f>
        <v>194.45643533081159</v>
      </c>
    </row>
    <row r="82" spans="2:6" ht="12.9" customHeight="1" x14ac:dyDescent="0.2">
      <c r="B82" s="5" t="s">
        <v>37</v>
      </c>
      <c r="C82" s="5"/>
      <c r="D82" s="5"/>
      <c r="E82" s="11">
        <f>+E51</f>
        <v>663.90309300000001</v>
      </c>
      <c r="F82" s="11">
        <f>E82/' 2018'!$O$1</f>
        <v>88.115083018116664</v>
      </c>
    </row>
    <row r="85" spans="2:6" ht="12.9" customHeight="1" x14ac:dyDescent="0.2">
      <c r="B85" s="31" t="s">
        <v>124</v>
      </c>
    </row>
  </sheetData>
  <mergeCells count="7">
    <mergeCell ref="B79:E79"/>
    <mergeCell ref="B4:C4"/>
    <mergeCell ref="B30:C30"/>
    <mergeCell ref="B56:C56"/>
    <mergeCell ref="D4:F4"/>
    <mergeCell ref="D30:F30"/>
    <mergeCell ref="D56:F56"/>
  </mergeCells>
  <pageMargins left="0.7" right="0.7" top="0.75" bottom="0.75" header="0.3" footer="0.3"/>
  <ignoredErrors>
    <ignoredError sqref="B6:B23 B32:B49 B58:B72" numberStoredAsText="1"/>
  </ignoredErrors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85"/>
  <sheetViews>
    <sheetView showGridLines="0" zoomScale="85" zoomScaleNormal="85" workbookViewId="0"/>
  </sheetViews>
  <sheetFormatPr defaultColWidth="9.28515625" defaultRowHeight="12.9" customHeight="1" x14ac:dyDescent="0.2"/>
  <cols>
    <col min="1" max="1" width="2.85546875" style="21" customWidth="1"/>
    <col min="2" max="3" width="10.28515625" style="21" customWidth="1"/>
    <col min="4" max="4" width="13.85546875" style="21" customWidth="1"/>
    <col min="5" max="6" width="14.140625" style="21" customWidth="1"/>
    <col min="7" max="7" width="10.28515625" style="21" customWidth="1"/>
    <col min="8" max="8" width="11.42578125" style="21" customWidth="1"/>
    <col min="9" max="10" width="17.85546875" style="21" customWidth="1"/>
    <col min="11" max="16" width="9.28515625" style="21"/>
    <col min="17" max="17" width="9.28515625" style="21" customWidth="1"/>
    <col min="18" max="16384" width="9.28515625" style="21"/>
  </cols>
  <sheetData>
    <row r="1" spans="2:6" ht="12.75" customHeight="1" x14ac:dyDescent="0.2"/>
    <row r="2" spans="2:6" ht="12.9" customHeight="1" x14ac:dyDescent="0.3">
      <c r="B2" s="17" t="s">
        <v>110</v>
      </c>
      <c r="C2" s="16"/>
      <c r="D2" s="29"/>
      <c r="E2" s="29"/>
      <c r="F2" s="29"/>
    </row>
    <row r="3" spans="2:6" ht="12.9" customHeight="1" x14ac:dyDescent="0.2">
      <c r="B3" s="23"/>
      <c r="C3" s="29"/>
      <c r="D3" s="29"/>
      <c r="E3" s="29"/>
      <c r="F3" s="29"/>
    </row>
    <row r="4" spans="2:6" ht="22.5" customHeight="1" x14ac:dyDescent="0.2">
      <c r="B4" s="61" t="s">
        <v>56</v>
      </c>
      <c r="C4" s="61"/>
      <c r="D4" s="61" t="s">
        <v>57</v>
      </c>
      <c r="E4" s="61"/>
      <c r="F4" s="61"/>
    </row>
    <row r="5" spans="2:6" ht="20.399999999999999" x14ac:dyDescent="0.2">
      <c r="B5" s="24" t="s">
        <v>0</v>
      </c>
      <c r="C5" s="24" t="s">
        <v>1</v>
      </c>
      <c r="D5" s="24" t="s">
        <v>58</v>
      </c>
      <c r="E5" s="24" t="s">
        <v>59</v>
      </c>
      <c r="F5" s="24" t="s">
        <v>121</v>
      </c>
    </row>
    <row r="6" spans="2:6" ht="12.9" customHeight="1" x14ac:dyDescent="0.2">
      <c r="B6" s="18" t="s">
        <v>2</v>
      </c>
      <c r="C6" s="18" t="s">
        <v>17</v>
      </c>
      <c r="D6" s="26">
        <v>1712167</v>
      </c>
      <c r="E6" s="26">
        <v>8128279</v>
      </c>
      <c r="F6" s="26">
        <f>E6/' 2018'!$O$1</f>
        <v>1078808.0164576282</v>
      </c>
    </row>
    <row r="7" spans="2:6" ht="12.9" customHeight="1" x14ac:dyDescent="0.2">
      <c r="B7" s="18" t="s">
        <v>3</v>
      </c>
      <c r="C7" s="18" t="s">
        <v>18</v>
      </c>
      <c r="D7" s="26">
        <v>927950</v>
      </c>
      <c r="E7" s="26">
        <v>4521222</v>
      </c>
      <c r="F7" s="26">
        <f>E7/' 2018'!$O$1</f>
        <v>600069.28130599239</v>
      </c>
    </row>
    <row r="8" spans="2:6" ht="12.9" customHeight="1" x14ac:dyDescent="0.2">
      <c r="B8" s="18" t="s">
        <v>4</v>
      </c>
      <c r="C8" s="18" t="s">
        <v>19</v>
      </c>
      <c r="D8" s="26">
        <v>6836880</v>
      </c>
      <c r="E8" s="26">
        <v>1911456</v>
      </c>
      <c r="F8" s="26">
        <f>E8/' 2018'!$O$1</f>
        <v>253693.80848098744</v>
      </c>
    </row>
    <row r="9" spans="2:6" ht="12.9" customHeight="1" x14ac:dyDescent="0.2">
      <c r="B9" s="18" t="s">
        <v>5</v>
      </c>
      <c r="C9" s="18" t="s">
        <v>20</v>
      </c>
      <c r="D9" s="26">
        <v>746800</v>
      </c>
      <c r="E9" s="26">
        <v>718217</v>
      </c>
      <c r="F9" s="26">
        <f>E9/' 2018'!$O$1</f>
        <v>95323.777291127481</v>
      </c>
    </row>
    <row r="10" spans="2:6" ht="12.9" customHeight="1" x14ac:dyDescent="0.2">
      <c r="B10" s="18" t="s">
        <v>6</v>
      </c>
      <c r="C10" s="18" t="s">
        <v>21</v>
      </c>
      <c r="D10" s="26">
        <v>122951220</v>
      </c>
      <c r="E10" s="26">
        <v>2682095</v>
      </c>
      <c r="F10" s="26">
        <f>E10/' 2018'!$O$1</f>
        <v>355975.18083482643</v>
      </c>
    </row>
    <row r="11" spans="2:6" ht="12.9" customHeight="1" x14ac:dyDescent="0.2">
      <c r="B11" s="18" t="s">
        <v>7</v>
      </c>
      <c r="C11" s="18" t="s">
        <v>22</v>
      </c>
      <c r="D11" s="26">
        <v>24877010</v>
      </c>
      <c r="E11" s="26">
        <v>1350912</v>
      </c>
      <c r="F11" s="26">
        <f>E11/' 2018'!$O$1</f>
        <v>179296.83456101929</v>
      </c>
    </row>
    <row r="12" spans="2:6" ht="12.9" customHeight="1" x14ac:dyDescent="0.2">
      <c r="B12" s="18" t="s">
        <v>8</v>
      </c>
      <c r="C12" s="18" t="s">
        <v>23</v>
      </c>
      <c r="D12" s="26">
        <v>877150</v>
      </c>
      <c r="E12" s="26">
        <v>655289</v>
      </c>
      <c r="F12" s="26">
        <f>E12/' 2018'!$O$1</f>
        <v>86971.796403211891</v>
      </c>
    </row>
    <row r="13" spans="2:6" ht="12.9" customHeight="1" x14ac:dyDescent="0.2">
      <c r="B13" s="18" t="s">
        <v>38</v>
      </c>
      <c r="C13" s="18" t="s">
        <v>39</v>
      </c>
      <c r="D13" s="26">
        <v>574740</v>
      </c>
      <c r="E13" s="26">
        <v>49713</v>
      </c>
      <c r="F13" s="26">
        <f>E13/' 2018'!$O$1</f>
        <v>6598.0489747163047</v>
      </c>
    </row>
    <row r="14" spans="2:6" ht="12.9" customHeight="1" x14ac:dyDescent="0.2">
      <c r="B14" s="18" t="s">
        <v>9</v>
      </c>
      <c r="C14" s="18" t="s">
        <v>24</v>
      </c>
      <c r="D14" s="26">
        <v>2489145</v>
      </c>
      <c r="E14" s="26">
        <v>1747438</v>
      </c>
      <c r="F14" s="26">
        <f>E14/' 2018'!$O$1</f>
        <v>231924.87889043731</v>
      </c>
    </row>
    <row r="15" spans="2:6" ht="12.9" customHeight="1" x14ac:dyDescent="0.2">
      <c r="B15" s="18" t="s">
        <v>10</v>
      </c>
      <c r="C15" s="18" t="s">
        <v>25</v>
      </c>
      <c r="D15" s="26">
        <v>7214514</v>
      </c>
      <c r="E15" s="26">
        <v>46373125</v>
      </c>
      <c r="F15" s="26">
        <f>E15/' 2018'!$O$1</f>
        <v>6154771.3849625057</v>
      </c>
    </row>
    <row r="16" spans="2:6" ht="12.9" customHeight="1" x14ac:dyDescent="0.2">
      <c r="B16" s="18" t="s">
        <v>11</v>
      </c>
      <c r="C16" s="18" t="s">
        <v>26</v>
      </c>
      <c r="D16" s="26">
        <v>1688952</v>
      </c>
      <c r="E16" s="26">
        <v>14141829</v>
      </c>
      <c r="F16" s="26">
        <f>E16/' 2018'!$O$1</f>
        <v>1876943.2609994027</v>
      </c>
    </row>
    <row r="17" spans="2:18" ht="12.9" customHeight="1" x14ac:dyDescent="0.2">
      <c r="B17" s="18" t="s">
        <v>12</v>
      </c>
      <c r="C17" s="18" t="s">
        <v>27</v>
      </c>
      <c r="D17" s="26">
        <v>19221183</v>
      </c>
      <c r="E17" s="26">
        <v>123884627</v>
      </c>
      <c r="F17" s="26">
        <f>E17/' 2018'!$O$1</f>
        <v>16442315.614838408</v>
      </c>
    </row>
    <row r="18" spans="2:18" ht="12.9" customHeight="1" x14ac:dyDescent="0.2">
      <c r="B18" s="18" t="s">
        <v>13</v>
      </c>
      <c r="C18" s="18" t="s">
        <v>28</v>
      </c>
      <c r="D18" s="26">
        <v>4199820</v>
      </c>
      <c r="E18" s="26">
        <v>254642</v>
      </c>
      <c r="F18" s="26">
        <f>E18/' 2018'!$O$1</f>
        <v>33796.801380317207</v>
      </c>
    </row>
    <row r="19" spans="2:18" ht="12.9" customHeight="1" x14ac:dyDescent="0.2">
      <c r="B19" s="18" t="s">
        <v>40</v>
      </c>
      <c r="C19" s="18" t="s">
        <v>41</v>
      </c>
      <c r="D19" s="26">
        <v>4306</v>
      </c>
      <c r="E19" s="26">
        <v>6121</v>
      </c>
      <c r="F19" s="26">
        <f>E19/' 2018'!$O$1</f>
        <v>812.39631030592602</v>
      </c>
    </row>
    <row r="20" spans="2:18" ht="12.9" customHeight="1" x14ac:dyDescent="0.2">
      <c r="B20" s="18" t="s">
        <v>42</v>
      </c>
      <c r="C20" s="18" t="s">
        <v>43</v>
      </c>
      <c r="D20" s="26">
        <v>3051</v>
      </c>
      <c r="E20" s="26">
        <v>10456</v>
      </c>
      <c r="F20" s="26">
        <f>E20/' 2018'!$O$1</f>
        <v>1387.7496847833299</v>
      </c>
    </row>
    <row r="21" spans="2:18" ht="12.9" customHeight="1" x14ac:dyDescent="0.2">
      <c r="B21" s="18" t="s">
        <v>14</v>
      </c>
      <c r="C21" s="18" t="s">
        <v>29</v>
      </c>
      <c r="D21" s="26">
        <v>2483253</v>
      </c>
      <c r="E21" s="26">
        <v>9236287</v>
      </c>
      <c r="F21" s="26">
        <f>E21/' 2018'!$O$1</f>
        <v>1225865.9499635012</v>
      </c>
      <c r="I21" s="6"/>
    </row>
    <row r="22" spans="2:18" ht="12.9" customHeight="1" x14ac:dyDescent="0.2">
      <c r="B22" s="18" t="s">
        <v>15</v>
      </c>
      <c r="C22" s="18" t="s">
        <v>30</v>
      </c>
      <c r="D22" s="26">
        <v>130299519</v>
      </c>
      <c r="E22" s="26">
        <v>957193120</v>
      </c>
      <c r="F22" s="26">
        <f>E22/' 2018'!$O$1</f>
        <v>127041359.08155815</v>
      </c>
      <c r="I22" s="6"/>
    </row>
    <row r="23" spans="2:18" ht="12.9" customHeight="1" x14ac:dyDescent="0.2">
      <c r="B23" s="18" t="s">
        <v>16</v>
      </c>
      <c r="C23" s="18" t="s">
        <v>31</v>
      </c>
      <c r="D23" s="26">
        <v>400670</v>
      </c>
      <c r="E23" s="26">
        <v>668650</v>
      </c>
      <c r="F23" s="26">
        <f>E23/' 2018'!$O$1</f>
        <v>88745.105846439707</v>
      </c>
      <c r="I23" s="6"/>
      <c r="J23" s="6"/>
    </row>
    <row r="24" spans="2:18" s="15" customFormat="1" ht="12.9" customHeight="1" x14ac:dyDescent="0.2">
      <c r="B24" s="7" t="s">
        <v>32</v>
      </c>
      <c r="C24" s="4"/>
      <c r="D24" s="4"/>
      <c r="E24" s="8">
        <f>SUM(E6:E23)</f>
        <v>1173533478</v>
      </c>
      <c r="F24" s="8">
        <f>E24/' 2018'!$O$1</f>
        <v>155754658.96874377</v>
      </c>
      <c r="I24" s="13"/>
      <c r="J24" s="13"/>
    </row>
    <row r="25" spans="2:18" ht="12.9" customHeight="1" x14ac:dyDescent="0.2">
      <c r="B25" s="9" t="s">
        <v>122</v>
      </c>
      <c r="C25" s="2"/>
      <c r="D25" s="10"/>
      <c r="E25" s="3">
        <f>+E24/1000000</f>
        <v>1173.5334780000001</v>
      </c>
      <c r="F25" s="3">
        <f>E25/' 2018'!$O$1</f>
        <v>155.75465896874377</v>
      </c>
      <c r="J25" s="6"/>
    </row>
    <row r="26" spans="2:18" ht="12.9" customHeight="1" x14ac:dyDescent="0.2">
      <c r="B26" s="22"/>
      <c r="D26" s="19"/>
      <c r="E26" s="19"/>
      <c r="F26" s="19"/>
    </row>
    <row r="27" spans="2:18" ht="12.9" customHeight="1" x14ac:dyDescent="0.2">
      <c r="B27" s="22"/>
      <c r="D27" s="19"/>
      <c r="E27" s="19"/>
      <c r="F27" s="19"/>
    </row>
    <row r="28" spans="2:18" ht="12.9" customHeight="1" x14ac:dyDescent="0.25">
      <c r="B28" s="27" t="s">
        <v>111</v>
      </c>
      <c r="C28" s="29"/>
      <c r="D28" s="29"/>
      <c r="E28" s="29"/>
      <c r="F28" s="29"/>
    </row>
    <row r="29" spans="2:18" ht="12.9" customHeight="1" x14ac:dyDescent="0.2">
      <c r="B29" s="20"/>
      <c r="C29" s="29"/>
      <c r="D29" s="29"/>
      <c r="E29" s="29"/>
      <c r="F29" s="29"/>
      <c r="R29" s="14"/>
    </row>
    <row r="30" spans="2:18" ht="22.5" customHeight="1" x14ac:dyDescent="0.2">
      <c r="B30" s="61" t="s">
        <v>56</v>
      </c>
      <c r="C30" s="61"/>
      <c r="D30" s="61" t="s">
        <v>60</v>
      </c>
      <c r="E30" s="61"/>
      <c r="F30" s="61"/>
      <c r="R30" s="14"/>
    </row>
    <row r="31" spans="2:18" ht="20.399999999999999" x14ac:dyDescent="0.2">
      <c r="B31" s="24" t="s">
        <v>0</v>
      </c>
      <c r="C31" s="24" t="s">
        <v>1</v>
      </c>
      <c r="D31" s="24" t="s">
        <v>58</v>
      </c>
      <c r="E31" s="24" t="s">
        <v>59</v>
      </c>
      <c r="F31" s="24" t="s">
        <v>121</v>
      </c>
      <c r="R31" s="14"/>
    </row>
    <row r="32" spans="2:18" ht="12.9" customHeight="1" x14ac:dyDescent="0.2">
      <c r="B32" s="18" t="s">
        <v>2</v>
      </c>
      <c r="C32" s="18" t="s">
        <v>17</v>
      </c>
      <c r="D32" s="26">
        <v>410062</v>
      </c>
      <c r="E32" s="26">
        <v>1899502</v>
      </c>
      <c r="F32" s="26">
        <f>E32/' 2018'!$O$1</f>
        <v>252107.24002919899</v>
      </c>
      <c r="R32" s="14"/>
    </row>
    <row r="33" spans="2:18" ht="12.9" customHeight="1" x14ac:dyDescent="0.2">
      <c r="B33" s="18">
        <v>124</v>
      </c>
      <c r="C33" s="18" t="s">
        <v>18</v>
      </c>
      <c r="D33" s="26">
        <v>357837</v>
      </c>
      <c r="E33" s="26">
        <v>1734378</v>
      </c>
      <c r="F33" s="26">
        <f>E33/' 2018'!$O$1</f>
        <v>230191.5190125423</v>
      </c>
      <c r="R33" s="14"/>
    </row>
    <row r="34" spans="2:18" ht="12.9" customHeight="1" x14ac:dyDescent="0.2">
      <c r="B34" s="18" t="s">
        <v>4</v>
      </c>
      <c r="C34" s="18" t="s">
        <v>19</v>
      </c>
      <c r="D34" s="26">
        <v>897400</v>
      </c>
      <c r="E34" s="26">
        <v>262619</v>
      </c>
      <c r="F34" s="26">
        <f>E34/' 2018'!$O$1</f>
        <v>34855.531223040678</v>
      </c>
    </row>
    <row r="35" spans="2:18" ht="12.9" customHeight="1" x14ac:dyDescent="0.2">
      <c r="B35" s="18" t="s">
        <v>5</v>
      </c>
      <c r="C35" s="18" t="s">
        <v>20</v>
      </c>
      <c r="D35" s="26">
        <v>321750</v>
      </c>
      <c r="E35" s="26">
        <v>314859</v>
      </c>
      <c r="F35" s="26">
        <f>E35/' 2018'!$O$1</f>
        <v>41788.970734620743</v>
      </c>
    </row>
    <row r="36" spans="2:18" ht="12.9" customHeight="1" x14ac:dyDescent="0.2">
      <c r="B36" s="18" t="s">
        <v>6</v>
      </c>
      <c r="C36" s="18" t="s">
        <v>21</v>
      </c>
      <c r="D36" s="26">
        <v>99491950</v>
      </c>
      <c r="E36" s="26">
        <v>2272612</v>
      </c>
      <c r="F36" s="26">
        <f>E36/' 2018'!$O$1</f>
        <v>301627.44707678014</v>
      </c>
    </row>
    <row r="37" spans="2:18" ht="12.9" customHeight="1" x14ac:dyDescent="0.2">
      <c r="B37" s="18" t="s">
        <v>7</v>
      </c>
      <c r="C37" s="18" t="s">
        <v>22</v>
      </c>
      <c r="D37" s="26">
        <v>1431010</v>
      </c>
      <c r="E37" s="26">
        <v>82673</v>
      </c>
      <c r="F37" s="26">
        <f>E37/' 2018'!$O$1</f>
        <v>10972.592740062379</v>
      </c>
    </row>
    <row r="38" spans="2:18" ht="12.9" customHeight="1" x14ac:dyDescent="0.2">
      <c r="B38" s="18" t="s">
        <v>8</v>
      </c>
      <c r="C38" s="18" t="s">
        <v>23</v>
      </c>
      <c r="D38" s="26">
        <v>256100</v>
      </c>
      <c r="E38" s="26">
        <v>196151</v>
      </c>
      <c r="F38" s="26">
        <f>E38/' 2018'!$O$1</f>
        <v>26033.711593337313</v>
      </c>
    </row>
    <row r="39" spans="2:18" ht="12.9" customHeight="1" x14ac:dyDescent="0.2">
      <c r="B39" s="18" t="s">
        <v>38</v>
      </c>
      <c r="C39" s="18" t="s">
        <v>39</v>
      </c>
      <c r="D39" s="26">
        <v>112260</v>
      </c>
      <c r="E39" s="26">
        <v>11129</v>
      </c>
      <c r="F39" s="26">
        <f>E39/' 2018'!$O$1</f>
        <v>1477.0721348463733</v>
      </c>
    </row>
    <row r="40" spans="2:18" ht="12.9" customHeight="1" x14ac:dyDescent="0.2">
      <c r="B40" s="18" t="s">
        <v>9</v>
      </c>
      <c r="C40" s="18" t="s">
        <v>24</v>
      </c>
      <c r="D40" s="26">
        <v>588445</v>
      </c>
      <c r="E40" s="26">
        <v>420797</v>
      </c>
      <c r="F40" s="26">
        <f>E40/' 2018'!$O$1</f>
        <v>55849.3596124494</v>
      </c>
    </row>
    <row r="41" spans="2:18" ht="12.9" customHeight="1" x14ac:dyDescent="0.2">
      <c r="B41" s="18" t="s">
        <v>10</v>
      </c>
      <c r="C41" s="18" t="s">
        <v>25</v>
      </c>
      <c r="D41" s="26">
        <v>1293107</v>
      </c>
      <c r="E41" s="26">
        <v>8385100</v>
      </c>
      <c r="F41" s="26">
        <f>E41/' 2018'!$O$1</f>
        <v>1112894.0208374809</v>
      </c>
    </row>
    <row r="42" spans="2:18" ht="12.9" customHeight="1" x14ac:dyDescent="0.2">
      <c r="B42" s="18" t="s">
        <v>11</v>
      </c>
      <c r="C42" s="18" t="s">
        <v>26</v>
      </c>
      <c r="D42" s="26">
        <v>533694</v>
      </c>
      <c r="E42" s="26">
        <v>4511540</v>
      </c>
      <c r="F42" s="26">
        <f>E42/' 2018'!$O$1</f>
        <v>598784.25907492195</v>
      </c>
    </row>
    <row r="43" spans="2:18" ht="12.9" customHeight="1" x14ac:dyDescent="0.2">
      <c r="B43" s="18" t="s">
        <v>12</v>
      </c>
      <c r="C43" s="18" t="s">
        <v>27</v>
      </c>
      <c r="D43" s="26">
        <v>2110617</v>
      </c>
      <c r="E43" s="26">
        <v>13753086</v>
      </c>
      <c r="F43" s="26">
        <f>E43/' 2018'!$O$1</f>
        <v>1825348.1982878756</v>
      </c>
    </row>
    <row r="44" spans="2:18" ht="12.9" customHeight="1" x14ac:dyDescent="0.2">
      <c r="B44" s="18" t="s">
        <v>13</v>
      </c>
      <c r="C44" s="18" t="s">
        <v>28</v>
      </c>
      <c r="D44" s="26">
        <v>3468770</v>
      </c>
      <c r="E44" s="26">
        <v>229368</v>
      </c>
      <c r="F44" s="26">
        <f>E44/' 2018'!$O$1</f>
        <v>30442.365120445946</v>
      </c>
    </row>
    <row r="45" spans="2:18" ht="12.9" customHeight="1" x14ac:dyDescent="0.2">
      <c r="B45" s="18" t="s">
        <v>40</v>
      </c>
      <c r="C45" s="18" t="s">
        <v>41</v>
      </c>
      <c r="D45" s="26">
        <v>50843</v>
      </c>
      <c r="E45" s="26">
        <v>79012</v>
      </c>
      <c r="F45" s="26">
        <f>E45/' 2018'!$O$1</f>
        <v>10486.694538456433</v>
      </c>
    </row>
    <row r="46" spans="2:18" ht="12.9" customHeight="1" x14ac:dyDescent="0.2">
      <c r="B46" s="12" t="s">
        <v>42</v>
      </c>
      <c r="C46" s="12" t="s">
        <v>43</v>
      </c>
      <c r="D46" s="26">
        <v>953</v>
      </c>
      <c r="E46" s="26">
        <v>3708</v>
      </c>
      <c r="F46" s="26">
        <f>E46/' 2018'!$O$1</f>
        <v>492.13617360143337</v>
      </c>
    </row>
    <row r="47" spans="2:18" ht="12.9" customHeight="1" x14ac:dyDescent="0.2">
      <c r="B47" s="18" t="s">
        <v>14</v>
      </c>
      <c r="C47" s="18" t="s">
        <v>29</v>
      </c>
      <c r="D47" s="26">
        <v>2070659</v>
      </c>
      <c r="E47" s="26">
        <v>8035683</v>
      </c>
      <c r="F47" s="26">
        <f>E47/' 2018'!$O$1</f>
        <v>1066518.4152896674</v>
      </c>
    </row>
    <row r="48" spans="2:18" ht="12.9" customHeight="1" x14ac:dyDescent="0.2">
      <c r="B48" s="18" t="s">
        <v>15</v>
      </c>
      <c r="C48" s="18" t="s">
        <v>30</v>
      </c>
      <c r="D48" s="26">
        <v>68357510</v>
      </c>
      <c r="E48" s="26">
        <v>509115792</v>
      </c>
      <c r="F48" s="26">
        <f>E48/' 2018'!$O$1</f>
        <v>67571277.722476602</v>
      </c>
    </row>
    <row r="49" spans="2:6" ht="12.9" customHeight="1" x14ac:dyDescent="0.2">
      <c r="B49" s="18" t="s">
        <v>16</v>
      </c>
      <c r="C49" s="18" t="s">
        <v>31</v>
      </c>
      <c r="D49" s="26">
        <v>122450</v>
      </c>
      <c r="E49" s="26">
        <v>208735</v>
      </c>
      <c r="F49" s="26">
        <f>E49/' 2018'!$O$1</f>
        <v>27703.895414426966</v>
      </c>
    </row>
    <row r="50" spans="2:6" s="15" customFormat="1" ht="12.9" customHeight="1" x14ac:dyDescent="0.2">
      <c r="B50" s="4" t="s">
        <v>32</v>
      </c>
      <c r="C50" s="4"/>
      <c r="D50" s="8"/>
      <c r="E50" s="8">
        <f>SUM(E32:E49)</f>
        <v>551516744</v>
      </c>
      <c r="F50" s="8">
        <f>E50/' 2018'!$O$1</f>
        <v>73198851.151370361</v>
      </c>
    </row>
    <row r="51" spans="2:6" ht="12.9" customHeight="1" x14ac:dyDescent="0.2">
      <c r="B51" s="9" t="s">
        <v>122</v>
      </c>
      <c r="C51" s="2"/>
      <c r="D51" s="10"/>
      <c r="E51" s="3">
        <f>+E50/1000000</f>
        <v>551.51674400000002</v>
      </c>
      <c r="F51" s="3">
        <f>E51/' 2018'!$O$1</f>
        <v>73.198851151370363</v>
      </c>
    </row>
    <row r="52" spans="2:6" ht="12.9" customHeight="1" x14ac:dyDescent="0.2">
      <c r="B52" s="22"/>
      <c r="D52" s="19"/>
      <c r="E52" s="19"/>
      <c r="F52" s="19"/>
    </row>
    <row r="53" spans="2:6" ht="12.9" customHeight="1" x14ac:dyDescent="0.2">
      <c r="B53" s="22"/>
      <c r="D53" s="19"/>
      <c r="E53" s="19"/>
      <c r="F53" s="19"/>
    </row>
    <row r="54" spans="2:6" ht="12.9" customHeight="1" x14ac:dyDescent="0.25">
      <c r="B54" s="25" t="s">
        <v>112</v>
      </c>
      <c r="C54" s="29"/>
      <c r="D54" s="29"/>
      <c r="E54" s="29"/>
      <c r="F54" s="29"/>
    </row>
    <row r="55" spans="2:6" ht="12.9" customHeight="1" x14ac:dyDescent="0.2">
      <c r="B55" s="23"/>
      <c r="C55" s="29"/>
      <c r="D55" s="29"/>
      <c r="E55" s="29"/>
      <c r="F55" s="29"/>
    </row>
    <row r="56" spans="2:6" ht="22.5" customHeight="1" x14ac:dyDescent="0.2">
      <c r="B56" s="61" t="s">
        <v>56</v>
      </c>
      <c r="C56" s="61"/>
      <c r="D56" s="61" t="s">
        <v>57</v>
      </c>
      <c r="E56" s="61"/>
      <c r="F56" s="61"/>
    </row>
    <row r="57" spans="2:6" ht="20.399999999999999" x14ac:dyDescent="0.2">
      <c r="B57" s="24" t="s">
        <v>0</v>
      </c>
      <c r="C57" s="24" t="s">
        <v>1</v>
      </c>
      <c r="D57" s="24" t="s">
        <v>58</v>
      </c>
      <c r="E57" s="24" t="s">
        <v>59</v>
      </c>
      <c r="F57" s="24" t="s">
        <v>121</v>
      </c>
    </row>
    <row r="58" spans="2:6" ht="12.9" customHeight="1" x14ac:dyDescent="0.2">
      <c r="B58" s="18" t="s">
        <v>2</v>
      </c>
      <c r="C58" s="18" t="s">
        <v>17</v>
      </c>
      <c r="D58" s="26">
        <v>0</v>
      </c>
      <c r="E58" s="26">
        <v>0</v>
      </c>
      <c r="F58" s="26">
        <f>E58/' 2018'!$O$1</f>
        <v>0</v>
      </c>
    </row>
    <row r="59" spans="2:6" ht="12.9" customHeight="1" x14ac:dyDescent="0.2">
      <c r="B59" s="18">
        <v>124</v>
      </c>
      <c r="C59" s="18" t="s">
        <v>18</v>
      </c>
      <c r="D59" s="26">
        <v>0</v>
      </c>
      <c r="E59" s="26">
        <v>0</v>
      </c>
      <c r="F59" s="26">
        <f>E59/' 2018'!$O$1</f>
        <v>0</v>
      </c>
    </row>
    <row r="60" spans="2:6" ht="12.9" customHeight="1" x14ac:dyDescent="0.2">
      <c r="B60" s="18" t="s">
        <v>4</v>
      </c>
      <c r="C60" s="18" t="s">
        <v>19</v>
      </c>
      <c r="D60" s="26">
        <v>0</v>
      </c>
      <c r="E60" s="26">
        <v>0</v>
      </c>
      <c r="F60" s="26">
        <f>E60/' 2018'!$O$1</f>
        <v>0</v>
      </c>
    </row>
    <row r="61" spans="2:6" ht="12.9" customHeight="1" x14ac:dyDescent="0.2">
      <c r="B61" s="18" t="s">
        <v>5</v>
      </c>
      <c r="C61" s="18" t="s">
        <v>20</v>
      </c>
      <c r="D61" s="26">
        <v>0</v>
      </c>
      <c r="E61" s="26">
        <v>0</v>
      </c>
      <c r="F61" s="26">
        <f>E61/' 2018'!$O$1</f>
        <v>0</v>
      </c>
    </row>
    <row r="62" spans="2:6" ht="12.9" customHeight="1" x14ac:dyDescent="0.2">
      <c r="B62" s="18" t="s">
        <v>6</v>
      </c>
      <c r="C62" s="18" t="s">
        <v>21</v>
      </c>
      <c r="D62" s="26">
        <v>0</v>
      </c>
      <c r="E62" s="26">
        <v>0</v>
      </c>
      <c r="F62" s="26">
        <f>E62/' 2018'!$O$1</f>
        <v>0</v>
      </c>
    </row>
    <row r="63" spans="2:6" ht="12.9" customHeight="1" x14ac:dyDescent="0.2">
      <c r="B63" s="18" t="s">
        <v>7</v>
      </c>
      <c r="C63" s="18" t="s">
        <v>22</v>
      </c>
      <c r="D63" s="26">
        <v>0</v>
      </c>
      <c r="E63" s="26">
        <v>0</v>
      </c>
      <c r="F63" s="26">
        <f>E63/' 2018'!$O$1</f>
        <v>0</v>
      </c>
    </row>
    <row r="64" spans="2:6" ht="12.9" customHeight="1" x14ac:dyDescent="0.2">
      <c r="B64" s="18" t="s">
        <v>8</v>
      </c>
      <c r="C64" s="18" t="s">
        <v>23</v>
      </c>
      <c r="D64" s="26">
        <v>0</v>
      </c>
      <c r="E64" s="26">
        <v>0</v>
      </c>
      <c r="F64" s="26">
        <f>E64/' 2018'!$O$1</f>
        <v>0</v>
      </c>
    </row>
    <row r="65" spans="2:6" ht="12.9" customHeight="1" x14ac:dyDescent="0.2">
      <c r="B65" s="18" t="s">
        <v>9</v>
      </c>
      <c r="C65" s="18" t="s">
        <v>24</v>
      </c>
      <c r="D65" s="26">
        <v>0</v>
      </c>
      <c r="E65" s="26">
        <v>0</v>
      </c>
      <c r="F65" s="26">
        <f>E65/' 2018'!$O$1</f>
        <v>0</v>
      </c>
    </row>
    <row r="66" spans="2:6" ht="12.9" customHeight="1" x14ac:dyDescent="0.2">
      <c r="B66" s="18" t="s">
        <v>10</v>
      </c>
      <c r="C66" s="18" t="s">
        <v>25</v>
      </c>
      <c r="D66" s="26">
        <v>0</v>
      </c>
      <c r="E66" s="26">
        <v>0</v>
      </c>
      <c r="F66" s="26">
        <f>E66/' 2018'!$O$1</f>
        <v>0</v>
      </c>
    </row>
    <row r="67" spans="2:6" ht="12.9" customHeight="1" x14ac:dyDescent="0.2">
      <c r="B67" s="18" t="s">
        <v>11</v>
      </c>
      <c r="C67" s="18" t="s">
        <v>26</v>
      </c>
      <c r="D67" s="26">
        <v>0</v>
      </c>
      <c r="E67" s="26">
        <v>0</v>
      </c>
      <c r="F67" s="26">
        <f>E67/' 2018'!$O$1</f>
        <v>0</v>
      </c>
    </row>
    <row r="68" spans="2:6" ht="12.9" customHeight="1" x14ac:dyDescent="0.2">
      <c r="B68" s="18" t="s">
        <v>12</v>
      </c>
      <c r="C68" s="18" t="s">
        <v>27</v>
      </c>
      <c r="D68" s="26">
        <v>0</v>
      </c>
      <c r="E68" s="26">
        <v>0</v>
      </c>
      <c r="F68" s="26">
        <f>E68/' 2018'!$O$1</f>
        <v>0</v>
      </c>
    </row>
    <row r="69" spans="2:6" ht="12.9" customHeight="1" x14ac:dyDescent="0.2">
      <c r="B69" s="18" t="s">
        <v>13</v>
      </c>
      <c r="C69" s="18" t="s">
        <v>28</v>
      </c>
      <c r="D69" s="26">
        <v>0</v>
      </c>
      <c r="E69" s="26">
        <v>0</v>
      </c>
      <c r="F69" s="26">
        <f>E69/' 2018'!$O$1</f>
        <v>0</v>
      </c>
    </row>
    <row r="70" spans="2:6" ht="12.9" customHeight="1" x14ac:dyDescent="0.2">
      <c r="B70" s="18" t="s">
        <v>14</v>
      </c>
      <c r="C70" s="18" t="s">
        <v>29</v>
      </c>
      <c r="D70" s="26">
        <v>0</v>
      </c>
      <c r="E70" s="26">
        <v>0</v>
      </c>
      <c r="F70" s="26">
        <f>E70/' 2018'!$O$1</f>
        <v>0</v>
      </c>
    </row>
    <row r="71" spans="2:6" ht="12.9" customHeight="1" x14ac:dyDescent="0.2">
      <c r="B71" s="18" t="s">
        <v>15</v>
      </c>
      <c r="C71" s="18" t="s">
        <v>30</v>
      </c>
      <c r="D71" s="26">
        <v>0</v>
      </c>
      <c r="E71" s="26">
        <v>0</v>
      </c>
      <c r="F71" s="26">
        <f>E71/' 2018'!$O$1</f>
        <v>0</v>
      </c>
    </row>
    <row r="72" spans="2:6" ht="12.9" customHeight="1" x14ac:dyDescent="0.2">
      <c r="B72" s="18" t="s">
        <v>16</v>
      </c>
      <c r="C72" s="18" t="s">
        <v>31</v>
      </c>
      <c r="D72" s="26">
        <v>0</v>
      </c>
      <c r="E72" s="26">
        <v>0</v>
      </c>
      <c r="F72" s="26">
        <f>E72/' 2018'!$O$1</f>
        <v>0</v>
      </c>
    </row>
    <row r="73" spans="2:6" s="15" customFormat="1" ht="12.9" customHeight="1" x14ac:dyDescent="0.2">
      <c r="B73" s="4" t="s">
        <v>32</v>
      </c>
      <c r="C73" s="4"/>
      <c r="D73" s="8"/>
      <c r="E73" s="8">
        <f>SUM(E58:E72)</f>
        <v>0</v>
      </c>
      <c r="F73" s="8">
        <f>E73/' 2018'!$O$1</f>
        <v>0</v>
      </c>
    </row>
    <row r="74" spans="2:6" ht="12.9" customHeight="1" x14ac:dyDescent="0.2">
      <c r="B74" s="9" t="s">
        <v>122</v>
      </c>
      <c r="C74" s="2"/>
      <c r="D74" s="10"/>
      <c r="E74" s="3">
        <f>+E73/1000000</f>
        <v>0</v>
      </c>
      <c r="F74" s="3">
        <f>E74/' 2018'!$O$1</f>
        <v>0</v>
      </c>
    </row>
    <row r="75" spans="2:6" ht="12.9" customHeight="1" x14ac:dyDescent="0.2">
      <c r="B75" s="22"/>
      <c r="D75" s="26"/>
      <c r="E75" s="26"/>
      <c r="F75" s="26"/>
    </row>
    <row r="76" spans="2:6" ht="12.9" customHeight="1" x14ac:dyDescent="0.2">
      <c r="B76" s="22"/>
      <c r="D76" s="26"/>
      <c r="E76" s="26"/>
      <c r="F76" s="26"/>
    </row>
    <row r="77" spans="2:6" ht="12.9" customHeight="1" x14ac:dyDescent="0.25">
      <c r="B77" s="27" t="s">
        <v>113</v>
      </c>
      <c r="C77" s="29"/>
      <c r="D77" s="26"/>
      <c r="E77" s="26"/>
      <c r="F77" s="26"/>
    </row>
    <row r="78" spans="2:6" ht="12.9" customHeight="1" x14ac:dyDescent="0.25">
      <c r="B78" s="28" t="s">
        <v>123</v>
      </c>
      <c r="C78" s="29"/>
      <c r="D78" s="26"/>
      <c r="E78" s="26"/>
      <c r="F78" s="26"/>
    </row>
    <row r="79" spans="2:6" ht="12.9" customHeight="1" x14ac:dyDescent="0.2">
      <c r="B79" s="60"/>
      <c r="C79" s="60"/>
      <c r="D79" s="60"/>
      <c r="E79" s="60"/>
      <c r="F79" s="59"/>
    </row>
    <row r="80" spans="2:6" ht="12.9" customHeight="1" x14ac:dyDescent="0.2">
      <c r="B80" s="24"/>
      <c r="C80" s="24"/>
      <c r="D80" s="24"/>
      <c r="E80" s="24" t="s">
        <v>59</v>
      </c>
      <c r="F80" s="24" t="s">
        <v>121</v>
      </c>
    </row>
    <row r="81" spans="2:6" ht="12.9" customHeight="1" x14ac:dyDescent="0.2">
      <c r="B81" s="21" t="s">
        <v>36</v>
      </c>
      <c r="E81" s="6">
        <f>+E25+E74</f>
        <v>1173.5334780000001</v>
      </c>
      <c r="F81" s="6">
        <f>E81/' 2018'!$O$1</f>
        <v>155.75465896874377</v>
      </c>
    </row>
    <row r="82" spans="2:6" ht="12.9" customHeight="1" x14ac:dyDescent="0.2">
      <c r="B82" s="5" t="s">
        <v>37</v>
      </c>
      <c r="C82" s="5"/>
      <c r="D82" s="5"/>
      <c r="E82" s="11">
        <f>+E51</f>
        <v>551.51674400000002</v>
      </c>
      <c r="F82" s="11">
        <f>E82/' 2018'!$O$1</f>
        <v>73.198851151370363</v>
      </c>
    </row>
    <row r="85" spans="2:6" ht="12.9" customHeight="1" x14ac:dyDescent="0.2">
      <c r="B85" s="31" t="s">
        <v>124</v>
      </c>
    </row>
  </sheetData>
  <mergeCells count="7">
    <mergeCell ref="B79:E79"/>
    <mergeCell ref="B4:C4"/>
    <mergeCell ref="B30:C30"/>
    <mergeCell ref="B56:C56"/>
    <mergeCell ref="D4:F4"/>
    <mergeCell ref="D30:F30"/>
    <mergeCell ref="D56:F56"/>
  </mergeCells>
  <pageMargins left="0.7" right="0.7" top="0.75" bottom="0.75" header="0.3" footer="0.3"/>
  <ignoredErrors>
    <ignoredError sqref="B6:B23 B32:B49 B58:B72" numberStoredAsText="1"/>
  </ignoredErrors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85"/>
  <sheetViews>
    <sheetView showGridLines="0" zoomScale="85" zoomScaleNormal="85" workbookViewId="0"/>
  </sheetViews>
  <sheetFormatPr defaultColWidth="9.28515625" defaultRowHeight="12.9" customHeight="1" x14ac:dyDescent="0.2"/>
  <cols>
    <col min="1" max="1" width="2.85546875" style="21" customWidth="1"/>
    <col min="2" max="3" width="10.28515625" style="21" customWidth="1"/>
    <col min="4" max="4" width="13.85546875" style="21" customWidth="1"/>
    <col min="5" max="6" width="14.140625" style="21" customWidth="1"/>
    <col min="7" max="7" width="10.28515625" style="21" customWidth="1"/>
    <col min="8" max="8" width="11.42578125" style="21" customWidth="1"/>
    <col min="9" max="10" width="17.85546875" style="21" customWidth="1"/>
    <col min="11" max="16" width="9.28515625" style="21"/>
    <col min="17" max="17" width="9.28515625" style="21" customWidth="1"/>
    <col min="18" max="16384" width="9.28515625" style="21"/>
  </cols>
  <sheetData>
    <row r="1" spans="2:6" ht="12.75" customHeight="1" x14ac:dyDescent="0.2"/>
    <row r="2" spans="2:6" ht="12.9" customHeight="1" x14ac:dyDescent="0.3">
      <c r="B2" s="17" t="s">
        <v>114</v>
      </c>
      <c r="C2" s="16"/>
      <c r="D2" s="29"/>
      <c r="E2" s="29"/>
      <c r="F2" s="29"/>
    </row>
    <row r="3" spans="2:6" ht="12.9" customHeight="1" x14ac:dyDescent="0.2">
      <c r="B3" s="23"/>
      <c r="C3" s="29"/>
      <c r="D3" s="29"/>
      <c r="E3" s="29"/>
      <c r="F3" s="29"/>
    </row>
    <row r="4" spans="2:6" ht="22.5" customHeight="1" x14ac:dyDescent="0.2">
      <c r="B4" s="61" t="s">
        <v>56</v>
      </c>
      <c r="C4" s="61"/>
      <c r="D4" s="61" t="s">
        <v>57</v>
      </c>
      <c r="E4" s="61"/>
      <c r="F4" s="61"/>
    </row>
    <row r="5" spans="2:6" ht="20.399999999999999" x14ac:dyDescent="0.2">
      <c r="B5" s="24" t="s">
        <v>0</v>
      </c>
      <c r="C5" s="24" t="s">
        <v>1</v>
      </c>
      <c r="D5" s="24" t="s">
        <v>58</v>
      </c>
      <c r="E5" s="24" t="s">
        <v>59</v>
      </c>
      <c r="F5" s="24" t="s">
        <v>121</v>
      </c>
    </row>
    <row r="6" spans="2:6" ht="12.9" customHeight="1" x14ac:dyDescent="0.2">
      <c r="B6" s="18" t="s">
        <v>2</v>
      </c>
      <c r="C6" s="18" t="s">
        <v>17</v>
      </c>
      <c r="D6" s="26">
        <v>1296580</v>
      </c>
      <c r="E6" s="26">
        <v>5933082</v>
      </c>
      <c r="F6" s="26">
        <f>E6/' 2018'!$O$1</f>
        <v>787455.30559426628</v>
      </c>
    </row>
    <row r="7" spans="2:6" ht="12.9" customHeight="1" x14ac:dyDescent="0.2">
      <c r="B7" s="18" t="s">
        <v>3</v>
      </c>
      <c r="C7" s="18" t="s">
        <v>18</v>
      </c>
      <c r="D7" s="26">
        <v>897245</v>
      </c>
      <c r="E7" s="26">
        <v>4283263</v>
      </c>
      <c r="F7" s="26">
        <f>E7/' 2018'!$O$1</f>
        <v>568486.69453845639</v>
      </c>
    </row>
    <row r="8" spans="2:6" ht="12.9" customHeight="1" x14ac:dyDescent="0.2">
      <c r="B8" s="18" t="s">
        <v>4</v>
      </c>
      <c r="C8" s="18" t="s">
        <v>19</v>
      </c>
      <c r="D8" s="26">
        <v>3265400</v>
      </c>
      <c r="E8" s="26">
        <v>898782</v>
      </c>
      <c r="F8" s="26">
        <f>E8/' 2018'!$O$1</f>
        <v>119288.87119251443</v>
      </c>
    </row>
    <row r="9" spans="2:6" ht="12.9" customHeight="1" x14ac:dyDescent="0.2">
      <c r="B9" s="18" t="s">
        <v>5</v>
      </c>
      <c r="C9" s="18" t="s">
        <v>20</v>
      </c>
      <c r="D9" s="26">
        <v>3249200</v>
      </c>
      <c r="E9" s="26">
        <v>3166199</v>
      </c>
      <c r="F9" s="26">
        <f>E9/' 2018'!$O$1</f>
        <v>420226.82327958057</v>
      </c>
    </row>
    <row r="10" spans="2:6" ht="12.9" customHeight="1" x14ac:dyDescent="0.2">
      <c r="B10" s="18" t="s">
        <v>6</v>
      </c>
      <c r="C10" s="18" t="s">
        <v>21</v>
      </c>
      <c r="D10" s="26">
        <v>145881530</v>
      </c>
      <c r="E10" s="26">
        <v>3177057</v>
      </c>
      <c r="F10" s="26">
        <f>E10/' 2018'!$O$1</f>
        <v>421667.92753334658</v>
      </c>
    </row>
    <row r="11" spans="2:6" ht="12.9" customHeight="1" x14ac:dyDescent="0.2">
      <c r="B11" s="18" t="s">
        <v>7</v>
      </c>
      <c r="C11" s="18" t="s">
        <v>22</v>
      </c>
      <c r="D11" s="26">
        <v>14288500</v>
      </c>
      <c r="E11" s="26">
        <v>784383</v>
      </c>
      <c r="F11" s="26">
        <f>E11/' 2018'!$O$1</f>
        <v>104105.51463268962</v>
      </c>
    </row>
    <row r="12" spans="2:6" ht="12.9" customHeight="1" x14ac:dyDescent="0.2">
      <c r="B12" s="18" t="s">
        <v>8</v>
      </c>
      <c r="C12" s="18" t="s">
        <v>23</v>
      </c>
      <c r="D12" s="26">
        <v>1952910</v>
      </c>
      <c r="E12" s="26">
        <v>1435590</v>
      </c>
      <c r="F12" s="26">
        <f>E12/' 2018'!$O$1</f>
        <v>190535.536531953</v>
      </c>
    </row>
    <row r="13" spans="2:6" ht="12.9" customHeight="1" x14ac:dyDescent="0.2">
      <c r="B13" s="18" t="s">
        <v>38</v>
      </c>
      <c r="C13" s="18" t="s">
        <v>39</v>
      </c>
      <c r="D13" s="26">
        <v>281640</v>
      </c>
      <c r="E13" s="26">
        <v>23673</v>
      </c>
      <c r="F13" s="26">
        <f>E13/' 2018'!$O$1</f>
        <v>3141.9470435994422</v>
      </c>
    </row>
    <row r="14" spans="2:6" ht="12.9" customHeight="1" x14ac:dyDescent="0.2">
      <c r="B14" s="18" t="s">
        <v>9</v>
      </c>
      <c r="C14" s="18" t="s">
        <v>24</v>
      </c>
      <c r="D14" s="26">
        <v>4256995</v>
      </c>
      <c r="E14" s="26">
        <v>2969900</v>
      </c>
      <c r="F14" s="26">
        <f>E14/' 2018'!$O$1</f>
        <v>394173.4687105979</v>
      </c>
    </row>
    <row r="15" spans="2:6" ht="12.9" customHeight="1" x14ac:dyDescent="0.2">
      <c r="B15" s="18" t="s">
        <v>10</v>
      </c>
      <c r="C15" s="18" t="s">
        <v>25</v>
      </c>
      <c r="D15" s="26">
        <v>9484883</v>
      </c>
      <c r="E15" s="26">
        <v>60963847</v>
      </c>
      <c r="F15" s="26">
        <f>E15/' 2018'!$O$1</f>
        <v>8091292.9855995746</v>
      </c>
    </row>
    <row r="16" spans="2:6" ht="12.9" customHeight="1" x14ac:dyDescent="0.2">
      <c r="B16" s="18" t="s">
        <v>11</v>
      </c>
      <c r="C16" s="18" t="s">
        <v>26</v>
      </c>
      <c r="D16" s="26">
        <v>1485625</v>
      </c>
      <c r="E16" s="26">
        <v>12077508</v>
      </c>
      <c r="F16" s="26">
        <f>E16/' 2018'!$O$1</f>
        <v>1602960.7804101133</v>
      </c>
    </row>
    <row r="17" spans="2:18" ht="12.9" customHeight="1" x14ac:dyDescent="0.2">
      <c r="B17" s="18" t="s">
        <v>12</v>
      </c>
      <c r="C17" s="18" t="s">
        <v>27</v>
      </c>
      <c r="D17" s="26">
        <v>25216134</v>
      </c>
      <c r="E17" s="26">
        <v>159750243</v>
      </c>
      <c r="F17" s="26">
        <f>E17/' 2018'!$O$1</f>
        <v>21202500.895878956</v>
      </c>
    </row>
    <row r="18" spans="2:18" ht="12.9" customHeight="1" x14ac:dyDescent="0.2">
      <c r="B18" s="18" t="s">
        <v>13</v>
      </c>
      <c r="C18" s="18" t="s">
        <v>28</v>
      </c>
      <c r="D18" s="26">
        <v>3479740</v>
      </c>
      <c r="E18" s="26">
        <v>210047</v>
      </c>
      <c r="F18" s="26">
        <f>E18/' 2018'!$O$1</f>
        <v>27878.027739066958</v>
      </c>
    </row>
    <row r="19" spans="2:18" ht="12.9" customHeight="1" x14ac:dyDescent="0.2">
      <c r="B19" s="18" t="s">
        <v>40</v>
      </c>
      <c r="C19" s="18" t="s">
        <v>41</v>
      </c>
      <c r="D19" s="26">
        <v>8561</v>
      </c>
      <c r="E19" s="26">
        <v>12135</v>
      </c>
      <c r="F19" s="26">
        <f>E19/' 2018'!$O$1</f>
        <v>1610.5912801114871</v>
      </c>
    </row>
    <row r="20" spans="2:18" ht="12.9" customHeight="1" x14ac:dyDescent="0.2">
      <c r="B20" s="18" t="s">
        <v>42</v>
      </c>
      <c r="C20" s="18" t="s">
        <v>43</v>
      </c>
      <c r="D20" s="26">
        <v>18450</v>
      </c>
      <c r="E20" s="26">
        <v>65209</v>
      </c>
      <c r="F20" s="26">
        <f>E20/' 2018'!$O$1</f>
        <v>8654.7216139093507</v>
      </c>
    </row>
    <row r="21" spans="2:18" ht="12.9" customHeight="1" x14ac:dyDescent="0.2">
      <c r="B21" s="18" t="s">
        <v>14</v>
      </c>
      <c r="C21" s="18" t="s">
        <v>29</v>
      </c>
      <c r="D21" s="26">
        <v>2761405</v>
      </c>
      <c r="E21" s="26">
        <v>10262148</v>
      </c>
      <c r="F21" s="26">
        <f>E21/' 2018'!$O$1</f>
        <v>1362021.1029265379</v>
      </c>
      <c r="I21" s="6"/>
    </row>
    <row r="22" spans="2:18" ht="12.9" customHeight="1" x14ac:dyDescent="0.2">
      <c r="B22" s="18" t="s">
        <v>15</v>
      </c>
      <c r="C22" s="18" t="s">
        <v>30</v>
      </c>
      <c r="D22" s="26">
        <v>148273675</v>
      </c>
      <c r="E22" s="26">
        <v>1085677110</v>
      </c>
      <c r="F22" s="26">
        <f>E22/' 2018'!$O$1</f>
        <v>144094115.0706749</v>
      </c>
      <c r="I22" s="6"/>
    </row>
    <row r="23" spans="2:18" ht="12.9" customHeight="1" x14ac:dyDescent="0.2">
      <c r="B23" s="18" t="s">
        <v>16</v>
      </c>
      <c r="C23" s="18" t="s">
        <v>31</v>
      </c>
      <c r="D23" s="26">
        <v>487050</v>
      </c>
      <c r="E23" s="26">
        <v>811774</v>
      </c>
      <c r="F23" s="26">
        <f>E23/' 2018'!$O$1</f>
        <v>107740.92507797465</v>
      </c>
      <c r="I23" s="6"/>
      <c r="J23" s="6"/>
    </row>
    <row r="24" spans="2:18" s="15" customFormat="1" ht="12.9" customHeight="1" x14ac:dyDescent="0.2">
      <c r="B24" s="7" t="s">
        <v>32</v>
      </c>
      <c r="C24" s="4"/>
      <c r="D24" s="4"/>
      <c r="E24" s="8">
        <f>SUM(E6:E23)</f>
        <v>1352501950</v>
      </c>
      <c r="F24" s="8">
        <f>E24/' 2018'!$O$1</f>
        <v>179507857.19025815</v>
      </c>
      <c r="I24" s="13"/>
      <c r="J24" s="13"/>
    </row>
    <row r="25" spans="2:18" ht="12.9" customHeight="1" x14ac:dyDescent="0.2">
      <c r="B25" s="9" t="s">
        <v>122</v>
      </c>
      <c r="C25" s="2"/>
      <c r="D25" s="10"/>
      <c r="E25" s="3">
        <f>+E24/1000000</f>
        <v>1352.5019500000001</v>
      </c>
      <c r="F25" s="3">
        <f>E25/' 2018'!$O$1</f>
        <v>179.50785719025814</v>
      </c>
      <c r="J25" s="6"/>
    </row>
    <row r="26" spans="2:18" ht="12.9" customHeight="1" x14ac:dyDescent="0.2">
      <c r="B26" s="22"/>
      <c r="D26" s="19"/>
      <c r="E26" s="19"/>
      <c r="F26" s="19"/>
    </row>
    <row r="27" spans="2:18" ht="12.9" customHeight="1" x14ac:dyDescent="0.2">
      <c r="B27" s="22"/>
      <c r="D27" s="19"/>
      <c r="E27" s="19"/>
      <c r="F27" s="19"/>
    </row>
    <row r="28" spans="2:18" ht="12.9" customHeight="1" x14ac:dyDescent="0.25">
      <c r="B28" s="27" t="s">
        <v>115</v>
      </c>
      <c r="C28" s="29"/>
      <c r="D28" s="29"/>
      <c r="E28" s="29"/>
      <c r="F28" s="29"/>
    </row>
    <row r="29" spans="2:18" ht="12.9" customHeight="1" x14ac:dyDescent="0.2">
      <c r="B29" s="20"/>
      <c r="C29" s="29"/>
      <c r="D29" s="29"/>
      <c r="E29" s="29"/>
      <c r="F29" s="29"/>
      <c r="R29" s="14"/>
    </row>
    <row r="30" spans="2:18" ht="22.5" customHeight="1" x14ac:dyDescent="0.2">
      <c r="B30" s="61" t="s">
        <v>56</v>
      </c>
      <c r="C30" s="61"/>
      <c r="D30" s="61" t="s">
        <v>60</v>
      </c>
      <c r="E30" s="61"/>
      <c r="F30" s="61"/>
      <c r="R30" s="14"/>
    </row>
    <row r="31" spans="2:18" ht="20.399999999999999" x14ac:dyDescent="0.2">
      <c r="B31" s="24" t="s">
        <v>0</v>
      </c>
      <c r="C31" s="24" t="s">
        <v>1</v>
      </c>
      <c r="D31" s="24" t="s">
        <v>58</v>
      </c>
      <c r="E31" s="24" t="s">
        <v>59</v>
      </c>
      <c r="F31" s="24" t="s">
        <v>121</v>
      </c>
      <c r="R31" s="14"/>
    </row>
    <row r="32" spans="2:18" ht="12.9" customHeight="1" x14ac:dyDescent="0.2">
      <c r="B32" s="18" t="s">
        <v>2</v>
      </c>
      <c r="C32" s="18" t="s">
        <v>17</v>
      </c>
      <c r="D32" s="26">
        <v>296740</v>
      </c>
      <c r="E32" s="26">
        <v>1374608</v>
      </c>
      <c r="F32" s="26">
        <f>E32/' 2018'!$O$1</f>
        <v>182441.83422921228</v>
      </c>
      <c r="R32" s="14"/>
    </row>
    <row r="33" spans="2:18" ht="12.9" customHeight="1" x14ac:dyDescent="0.2">
      <c r="B33" s="18">
        <v>124</v>
      </c>
      <c r="C33" s="18" t="s">
        <v>18</v>
      </c>
      <c r="D33" s="26">
        <v>282990</v>
      </c>
      <c r="E33" s="26">
        <v>1363022</v>
      </c>
      <c r="F33" s="26">
        <f>E33/' 2018'!$O$1</f>
        <v>180904.10777092041</v>
      </c>
      <c r="R33" s="14"/>
    </row>
    <row r="34" spans="2:18" ht="12.9" customHeight="1" x14ac:dyDescent="0.2">
      <c r="B34" s="18" t="s">
        <v>4</v>
      </c>
      <c r="C34" s="18" t="s">
        <v>19</v>
      </c>
      <c r="D34" s="26">
        <v>1594850</v>
      </c>
      <c r="E34" s="26">
        <v>465241</v>
      </c>
      <c r="F34" s="26">
        <f>E34/' 2018'!$O$1</f>
        <v>61748.092109629033</v>
      </c>
    </row>
    <row r="35" spans="2:18" ht="12.9" customHeight="1" x14ac:dyDescent="0.2">
      <c r="B35" s="18" t="s">
        <v>5</v>
      </c>
      <c r="C35" s="18" t="s">
        <v>20</v>
      </c>
      <c r="D35" s="26">
        <v>815550</v>
      </c>
      <c r="E35" s="26">
        <v>313979</v>
      </c>
      <c r="F35" s="26">
        <f>E35/' 2018'!$O$1</f>
        <v>41672.174663215868</v>
      </c>
    </row>
    <row r="36" spans="2:18" ht="12.9" customHeight="1" x14ac:dyDescent="0.2">
      <c r="B36" s="18" t="s">
        <v>6</v>
      </c>
      <c r="C36" s="18" t="s">
        <v>21</v>
      </c>
      <c r="D36" s="26">
        <v>115145945</v>
      </c>
      <c r="E36" s="26">
        <v>2630521</v>
      </c>
      <c r="F36" s="26">
        <f>E36/' 2018'!$O$1</f>
        <v>349130.13471365051</v>
      </c>
    </row>
    <row r="37" spans="2:18" ht="12.9" customHeight="1" x14ac:dyDescent="0.2">
      <c r="B37" s="18" t="s">
        <v>7</v>
      </c>
      <c r="C37" s="18" t="s">
        <v>22</v>
      </c>
      <c r="D37" s="26">
        <v>508500</v>
      </c>
      <c r="E37" s="26">
        <v>29133</v>
      </c>
      <c r="F37" s="26">
        <f>E37/' 2018'!$O$1</f>
        <v>3866.6135775433004</v>
      </c>
    </row>
    <row r="38" spans="2:18" ht="12.9" customHeight="1" x14ac:dyDescent="0.2">
      <c r="B38" s="18" t="s">
        <v>8</v>
      </c>
      <c r="C38" s="18" t="s">
        <v>23</v>
      </c>
      <c r="D38" s="26">
        <v>479360</v>
      </c>
      <c r="E38" s="26">
        <v>361257</v>
      </c>
      <c r="F38" s="26">
        <f>E38/' 2018'!$O$1</f>
        <v>47947.043599442564</v>
      </c>
    </row>
    <row r="39" spans="2:18" ht="12.9" customHeight="1" x14ac:dyDescent="0.2">
      <c r="B39" s="18" t="s">
        <v>38</v>
      </c>
      <c r="C39" s="18" t="s">
        <v>39</v>
      </c>
      <c r="D39" s="26">
        <v>6860</v>
      </c>
      <c r="E39" s="26">
        <v>6770</v>
      </c>
      <c r="F39" s="26">
        <f>E39/' 2018'!$O$1</f>
        <v>898.53341296701831</v>
      </c>
    </row>
    <row r="40" spans="2:18" ht="12.9" customHeight="1" x14ac:dyDescent="0.2">
      <c r="B40" s="18" t="s">
        <v>9</v>
      </c>
      <c r="C40" s="18" t="s">
        <v>24</v>
      </c>
      <c r="D40" s="26">
        <v>747795</v>
      </c>
      <c r="E40" s="26">
        <v>535194</v>
      </c>
      <c r="F40" s="26">
        <f>E40/' 2018'!$O$1</f>
        <v>71032.450726657378</v>
      </c>
    </row>
    <row r="41" spans="2:18" ht="12.9" customHeight="1" x14ac:dyDescent="0.2">
      <c r="B41" s="18" t="s">
        <v>10</v>
      </c>
      <c r="C41" s="18" t="s">
        <v>25</v>
      </c>
      <c r="D41" s="26">
        <v>1665065</v>
      </c>
      <c r="E41" s="26">
        <v>10831919</v>
      </c>
      <c r="F41" s="26">
        <f>E41/' 2018'!$O$1</f>
        <v>1437642.7101997477</v>
      </c>
    </row>
    <row r="42" spans="2:18" ht="12.9" customHeight="1" x14ac:dyDescent="0.2">
      <c r="B42" s="18" t="s">
        <v>11</v>
      </c>
      <c r="C42" s="18" t="s">
        <v>26</v>
      </c>
      <c r="D42" s="26">
        <v>653393</v>
      </c>
      <c r="E42" s="26">
        <v>5435903</v>
      </c>
      <c r="F42" s="26">
        <f>E42/' 2018'!$O$1</f>
        <v>721468.31242949096</v>
      </c>
    </row>
    <row r="43" spans="2:18" ht="12.9" customHeight="1" x14ac:dyDescent="0.2">
      <c r="B43" s="18" t="s">
        <v>12</v>
      </c>
      <c r="C43" s="18" t="s">
        <v>27</v>
      </c>
      <c r="D43" s="26">
        <v>3162749</v>
      </c>
      <c r="E43" s="26">
        <v>20333771</v>
      </c>
      <c r="F43" s="26">
        <f>E43/' 2018'!$O$1</f>
        <v>2698755.1927798791</v>
      </c>
    </row>
    <row r="44" spans="2:18" ht="12.9" customHeight="1" x14ac:dyDescent="0.2">
      <c r="B44" s="18" t="s">
        <v>13</v>
      </c>
      <c r="C44" s="18" t="s">
        <v>28</v>
      </c>
      <c r="D44" s="26">
        <v>4119340</v>
      </c>
      <c r="E44" s="26">
        <v>267468</v>
      </c>
      <c r="F44" s="26">
        <f>E44/' 2018'!$O$1</f>
        <v>35499.104121043201</v>
      </c>
    </row>
    <row r="45" spans="2:18" ht="12.9" customHeight="1" x14ac:dyDescent="0.2">
      <c r="B45" s="18" t="s">
        <v>40</v>
      </c>
      <c r="C45" s="18" t="s">
        <v>41</v>
      </c>
      <c r="D45" s="26">
        <v>4603</v>
      </c>
      <c r="E45" s="26">
        <v>7624</v>
      </c>
      <c r="F45" s="26">
        <f>E45/' 2018'!$O$1</f>
        <v>1011.8786913531089</v>
      </c>
    </row>
    <row r="46" spans="2:18" ht="12.9" customHeight="1" x14ac:dyDescent="0.2">
      <c r="B46" s="12" t="s">
        <v>42</v>
      </c>
      <c r="C46" s="12" t="s">
        <v>43</v>
      </c>
      <c r="D46" s="26">
        <v>7601</v>
      </c>
      <c r="E46" s="26">
        <v>29720</v>
      </c>
      <c r="F46" s="26">
        <f>E46/' 2018'!$O$1</f>
        <v>3944.5218660826863</v>
      </c>
    </row>
    <row r="47" spans="2:18" ht="12.9" customHeight="1" x14ac:dyDescent="0.2">
      <c r="B47" s="18" t="s">
        <v>14</v>
      </c>
      <c r="C47" s="18" t="s">
        <v>29</v>
      </c>
      <c r="D47" s="26">
        <v>2788902</v>
      </c>
      <c r="E47" s="26">
        <v>10804174</v>
      </c>
      <c r="F47" s="26">
        <f>E47/' 2018'!$O$1</f>
        <v>1433960.3158802839</v>
      </c>
    </row>
    <row r="48" spans="2:18" ht="12.9" customHeight="1" x14ac:dyDescent="0.2">
      <c r="B48" s="18" t="s">
        <v>15</v>
      </c>
      <c r="C48" s="18" t="s">
        <v>30</v>
      </c>
      <c r="D48" s="26">
        <v>86601870</v>
      </c>
      <c r="E48" s="26">
        <v>643154909</v>
      </c>
      <c r="F48" s="26">
        <f>E48/' 2018'!$O$1</f>
        <v>85361325.768133253</v>
      </c>
    </row>
    <row r="49" spans="2:6" ht="12.9" customHeight="1" x14ac:dyDescent="0.2">
      <c r="B49" s="18" t="s">
        <v>16</v>
      </c>
      <c r="C49" s="18" t="s">
        <v>31</v>
      </c>
      <c r="D49" s="26">
        <v>199010</v>
      </c>
      <c r="E49" s="26">
        <v>344770</v>
      </c>
      <c r="F49" s="26">
        <f>E49/' 2018'!$O$1</f>
        <v>45758.842657110625</v>
      </c>
    </row>
    <row r="50" spans="2:6" s="15" customFormat="1" ht="12.9" customHeight="1" x14ac:dyDescent="0.2">
      <c r="B50" s="4" t="s">
        <v>32</v>
      </c>
      <c r="C50" s="4"/>
      <c r="D50" s="8"/>
      <c r="E50" s="8">
        <f>SUM(E32:E49)</f>
        <v>698289983</v>
      </c>
      <c r="F50" s="8">
        <f>E50/' 2018'!$O$1</f>
        <v>92679007.631561473</v>
      </c>
    </row>
    <row r="51" spans="2:6" ht="12.9" customHeight="1" x14ac:dyDescent="0.2">
      <c r="B51" s="9" t="s">
        <v>122</v>
      </c>
      <c r="C51" s="2"/>
      <c r="D51" s="10"/>
      <c r="E51" s="3">
        <f>+E50/1000000</f>
        <v>698.28998300000001</v>
      </c>
      <c r="F51" s="3">
        <f>E51/' 2018'!$O$1</f>
        <v>92.679007631561475</v>
      </c>
    </row>
    <row r="52" spans="2:6" ht="12.9" customHeight="1" x14ac:dyDescent="0.2">
      <c r="B52" s="22"/>
      <c r="D52" s="19"/>
      <c r="E52" s="19"/>
      <c r="F52" s="19"/>
    </row>
    <row r="53" spans="2:6" ht="12.9" customHeight="1" x14ac:dyDescent="0.2">
      <c r="B53" s="22"/>
      <c r="D53" s="19"/>
      <c r="E53" s="19"/>
      <c r="F53" s="19"/>
    </row>
    <row r="54" spans="2:6" ht="12.9" customHeight="1" x14ac:dyDescent="0.25">
      <c r="B54" s="25" t="s">
        <v>116</v>
      </c>
      <c r="C54" s="29"/>
      <c r="D54" s="29"/>
      <c r="E54" s="29"/>
      <c r="F54" s="29"/>
    </row>
    <row r="55" spans="2:6" ht="12.9" customHeight="1" x14ac:dyDescent="0.2">
      <c r="B55" s="23"/>
      <c r="C55" s="29"/>
      <c r="D55" s="29"/>
      <c r="E55" s="29"/>
      <c r="F55" s="29"/>
    </row>
    <row r="56" spans="2:6" ht="22.5" customHeight="1" x14ac:dyDescent="0.2">
      <c r="B56" s="61" t="s">
        <v>56</v>
      </c>
      <c r="C56" s="61"/>
      <c r="D56" s="61" t="s">
        <v>57</v>
      </c>
      <c r="E56" s="61"/>
      <c r="F56" s="61"/>
    </row>
    <row r="57" spans="2:6" ht="20.399999999999999" x14ac:dyDescent="0.2">
      <c r="B57" s="24" t="s">
        <v>0</v>
      </c>
      <c r="C57" s="24" t="s">
        <v>1</v>
      </c>
      <c r="D57" s="24" t="s">
        <v>58</v>
      </c>
      <c r="E57" s="24" t="s">
        <v>59</v>
      </c>
      <c r="F57" s="24" t="s">
        <v>121</v>
      </c>
    </row>
    <row r="58" spans="2:6" ht="12.9" customHeight="1" x14ac:dyDescent="0.2">
      <c r="B58" s="18" t="s">
        <v>2</v>
      </c>
      <c r="C58" s="18" t="s">
        <v>17</v>
      </c>
      <c r="D58" s="26">
        <v>0</v>
      </c>
      <c r="E58" s="26">
        <v>0</v>
      </c>
      <c r="F58" s="26">
        <f>E58/' 2018'!$O$1</f>
        <v>0</v>
      </c>
    </row>
    <row r="59" spans="2:6" ht="12.9" customHeight="1" x14ac:dyDescent="0.2">
      <c r="B59" s="18">
        <v>124</v>
      </c>
      <c r="C59" s="18" t="s">
        <v>18</v>
      </c>
      <c r="D59" s="26">
        <v>0</v>
      </c>
      <c r="E59" s="26">
        <v>0</v>
      </c>
      <c r="F59" s="26">
        <f>E59/' 2018'!$O$1</f>
        <v>0</v>
      </c>
    </row>
    <row r="60" spans="2:6" ht="12.9" customHeight="1" x14ac:dyDescent="0.2">
      <c r="B60" s="18" t="s">
        <v>4</v>
      </c>
      <c r="C60" s="18" t="s">
        <v>19</v>
      </c>
      <c r="D60" s="26">
        <v>0</v>
      </c>
      <c r="E60" s="26">
        <v>0</v>
      </c>
      <c r="F60" s="26">
        <f>E60/' 2018'!$O$1</f>
        <v>0</v>
      </c>
    </row>
    <row r="61" spans="2:6" ht="12.9" customHeight="1" x14ac:dyDescent="0.2">
      <c r="B61" s="18" t="s">
        <v>5</v>
      </c>
      <c r="C61" s="18" t="s">
        <v>20</v>
      </c>
      <c r="D61" s="26">
        <v>0</v>
      </c>
      <c r="E61" s="26">
        <v>0</v>
      </c>
      <c r="F61" s="26">
        <f>E61/' 2018'!$O$1</f>
        <v>0</v>
      </c>
    </row>
    <row r="62" spans="2:6" ht="12.9" customHeight="1" x14ac:dyDescent="0.2">
      <c r="B62" s="18" t="s">
        <v>6</v>
      </c>
      <c r="C62" s="18" t="s">
        <v>21</v>
      </c>
      <c r="D62" s="26">
        <v>0</v>
      </c>
      <c r="E62" s="26">
        <v>0</v>
      </c>
      <c r="F62" s="26">
        <f>E62/' 2018'!$O$1</f>
        <v>0</v>
      </c>
    </row>
    <row r="63" spans="2:6" ht="12.9" customHeight="1" x14ac:dyDescent="0.2">
      <c r="B63" s="18" t="s">
        <v>7</v>
      </c>
      <c r="C63" s="18" t="s">
        <v>22</v>
      </c>
      <c r="D63" s="26">
        <v>0</v>
      </c>
      <c r="E63" s="26">
        <v>0</v>
      </c>
      <c r="F63" s="26">
        <f>E63/' 2018'!$O$1</f>
        <v>0</v>
      </c>
    </row>
    <row r="64" spans="2:6" ht="12.9" customHeight="1" x14ac:dyDescent="0.2">
      <c r="B64" s="18" t="s">
        <v>8</v>
      </c>
      <c r="C64" s="18" t="s">
        <v>23</v>
      </c>
      <c r="D64" s="26">
        <v>0</v>
      </c>
      <c r="E64" s="26">
        <v>0</v>
      </c>
      <c r="F64" s="26">
        <f>E64/' 2018'!$O$1</f>
        <v>0</v>
      </c>
    </row>
    <row r="65" spans="2:6" ht="12.9" customHeight="1" x14ac:dyDescent="0.2">
      <c r="B65" s="18" t="s">
        <v>9</v>
      </c>
      <c r="C65" s="18" t="s">
        <v>24</v>
      </c>
      <c r="D65" s="26">
        <v>0</v>
      </c>
      <c r="E65" s="26">
        <v>0</v>
      </c>
      <c r="F65" s="26">
        <f>E65/' 2018'!$O$1</f>
        <v>0</v>
      </c>
    </row>
    <row r="66" spans="2:6" ht="12.9" customHeight="1" x14ac:dyDescent="0.2">
      <c r="B66" s="18" t="s">
        <v>10</v>
      </c>
      <c r="C66" s="18" t="s">
        <v>25</v>
      </c>
      <c r="D66" s="26">
        <v>0</v>
      </c>
      <c r="E66" s="26">
        <v>0</v>
      </c>
      <c r="F66" s="26">
        <f>E66/' 2018'!$O$1</f>
        <v>0</v>
      </c>
    </row>
    <row r="67" spans="2:6" ht="12.9" customHeight="1" x14ac:dyDescent="0.2">
      <c r="B67" s="18" t="s">
        <v>11</v>
      </c>
      <c r="C67" s="18" t="s">
        <v>26</v>
      </c>
      <c r="D67" s="26">
        <v>0</v>
      </c>
      <c r="E67" s="26">
        <v>0</v>
      </c>
      <c r="F67" s="26">
        <f>E67/' 2018'!$O$1</f>
        <v>0</v>
      </c>
    </row>
    <row r="68" spans="2:6" ht="12.9" customHeight="1" x14ac:dyDescent="0.2">
      <c r="B68" s="18" t="s">
        <v>12</v>
      </c>
      <c r="C68" s="18" t="s">
        <v>27</v>
      </c>
      <c r="D68" s="26">
        <v>0</v>
      </c>
      <c r="E68" s="26">
        <v>0</v>
      </c>
      <c r="F68" s="26">
        <f>E68/' 2018'!$O$1</f>
        <v>0</v>
      </c>
    </row>
    <row r="69" spans="2:6" ht="12.9" customHeight="1" x14ac:dyDescent="0.2">
      <c r="B69" s="18" t="s">
        <v>13</v>
      </c>
      <c r="C69" s="18" t="s">
        <v>28</v>
      </c>
      <c r="D69" s="26">
        <v>0</v>
      </c>
      <c r="E69" s="26">
        <v>0</v>
      </c>
      <c r="F69" s="26">
        <f>E69/' 2018'!$O$1</f>
        <v>0</v>
      </c>
    </row>
    <row r="70" spans="2:6" ht="12.9" customHeight="1" x14ac:dyDescent="0.2">
      <c r="B70" s="18" t="s">
        <v>14</v>
      </c>
      <c r="C70" s="18" t="s">
        <v>29</v>
      </c>
      <c r="D70" s="26">
        <v>0</v>
      </c>
      <c r="E70" s="26">
        <v>0</v>
      </c>
      <c r="F70" s="26">
        <f>E70/' 2018'!$O$1</f>
        <v>0</v>
      </c>
    </row>
    <row r="71" spans="2:6" ht="12.9" customHeight="1" x14ac:dyDescent="0.2">
      <c r="B71" s="18" t="s">
        <v>15</v>
      </c>
      <c r="C71" s="18" t="s">
        <v>30</v>
      </c>
      <c r="D71" s="26">
        <v>0</v>
      </c>
      <c r="E71" s="26">
        <v>0</v>
      </c>
      <c r="F71" s="26">
        <f>E71/' 2018'!$O$1</f>
        <v>0</v>
      </c>
    </row>
    <row r="72" spans="2:6" ht="12.9" customHeight="1" x14ac:dyDescent="0.2">
      <c r="B72" s="18" t="s">
        <v>16</v>
      </c>
      <c r="C72" s="18" t="s">
        <v>31</v>
      </c>
      <c r="D72" s="26">
        <v>0</v>
      </c>
      <c r="E72" s="26">
        <v>0</v>
      </c>
      <c r="F72" s="26">
        <f>E72/' 2018'!$O$1</f>
        <v>0</v>
      </c>
    </row>
    <row r="73" spans="2:6" s="15" customFormat="1" ht="12.9" customHeight="1" x14ac:dyDescent="0.2">
      <c r="B73" s="4" t="s">
        <v>32</v>
      </c>
      <c r="C73" s="4"/>
      <c r="D73" s="8"/>
      <c r="E73" s="8">
        <f>SUM(E58:E72)</f>
        <v>0</v>
      </c>
      <c r="F73" s="8">
        <f>E73/' 2018'!$O$1</f>
        <v>0</v>
      </c>
    </row>
    <row r="74" spans="2:6" ht="12.9" customHeight="1" x14ac:dyDescent="0.2">
      <c r="B74" s="9" t="s">
        <v>122</v>
      </c>
      <c r="C74" s="2"/>
      <c r="D74" s="10"/>
      <c r="E74" s="3">
        <f>+E73/1000000</f>
        <v>0</v>
      </c>
      <c r="F74" s="3">
        <f>E74/' 2018'!$O$1</f>
        <v>0</v>
      </c>
    </row>
    <row r="75" spans="2:6" ht="12.9" customHeight="1" x14ac:dyDescent="0.2">
      <c r="B75" s="22"/>
      <c r="D75" s="26"/>
      <c r="E75" s="26"/>
      <c r="F75" s="26"/>
    </row>
    <row r="76" spans="2:6" ht="12.9" customHeight="1" x14ac:dyDescent="0.2">
      <c r="B76" s="22"/>
      <c r="D76" s="26"/>
      <c r="E76" s="26"/>
      <c r="F76" s="26"/>
    </row>
    <row r="77" spans="2:6" ht="12.9" customHeight="1" x14ac:dyDescent="0.25">
      <c r="B77" s="27" t="s">
        <v>117</v>
      </c>
      <c r="C77" s="29"/>
      <c r="D77" s="26"/>
      <c r="E77" s="26"/>
      <c r="F77" s="26"/>
    </row>
    <row r="78" spans="2:6" ht="12.9" customHeight="1" x14ac:dyDescent="0.25">
      <c r="B78" s="28" t="s">
        <v>123</v>
      </c>
      <c r="C78" s="29"/>
      <c r="D78" s="26"/>
      <c r="E78" s="26"/>
      <c r="F78" s="26"/>
    </row>
    <row r="79" spans="2:6" ht="12.9" customHeight="1" x14ac:dyDescent="0.2">
      <c r="B79" s="60"/>
      <c r="C79" s="60"/>
      <c r="D79" s="60"/>
      <c r="E79" s="60"/>
      <c r="F79" s="59"/>
    </row>
    <row r="80" spans="2:6" ht="12.9" customHeight="1" x14ac:dyDescent="0.2">
      <c r="B80" s="24"/>
      <c r="C80" s="24"/>
      <c r="D80" s="24"/>
      <c r="E80" s="24" t="s">
        <v>59</v>
      </c>
      <c r="F80" s="24" t="s">
        <v>121</v>
      </c>
    </row>
    <row r="81" spans="2:6" ht="12.9" customHeight="1" x14ac:dyDescent="0.2">
      <c r="B81" s="21" t="s">
        <v>36</v>
      </c>
      <c r="E81" s="6">
        <f>+E25+E74</f>
        <v>1352.5019500000001</v>
      </c>
      <c r="F81" s="6">
        <f>E81/' 2018'!$O$1</f>
        <v>179.50785719025814</v>
      </c>
    </row>
    <row r="82" spans="2:6" ht="12.9" customHeight="1" x14ac:dyDescent="0.2">
      <c r="B82" s="5" t="s">
        <v>37</v>
      </c>
      <c r="C82" s="5"/>
      <c r="D82" s="5"/>
      <c r="E82" s="11">
        <f>+E51</f>
        <v>698.28998300000001</v>
      </c>
      <c r="F82" s="11">
        <f>E82/' 2018'!$O$1</f>
        <v>92.679007631561475</v>
      </c>
    </row>
    <row r="85" spans="2:6" ht="12.9" customHeight="1" x14ac:dyDescent="0.2">
      <c r="B85" s="31" t="s">
        <v>124</v>
      </c>
    </row>
  </sheetData>
  <mergeCells count="7">
    <mergeCell ref="B79:E79"/>
    <mergeCell ref="B4:C4"/>
    <mergeCell ref="B30:C30"/>
    <mergeCell ref="B56:C56"/>
    <mergeCell ref="D4:F4"/>
    <mergeCell ref="D30:F30"/>
    <mergeCell ref="D56:F56"/>
  </mergeCells>
  <pageMargins left="0.7" right="0.7" top="0.75" bottom="0.75" header="0.3" footer="0.3"/>
  <pageSetup paperSize="9" orientation="portrait" r:id="rId1"/>
  <ignoredErrors>
    <ignoredError sqref="B6:B23 B32:B49 B58:B72" numberStoredAsText="1"/>
  </ignoredError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89"/>
  <sheetViews>
    <sheetView showGridLines="0" tabSelected="1" zoomScale="85" zoomScaleNormal="85" workbookViewId="0"/>
  </sheetViews>
  <sheetFormatPr defaultColWidth="9.28515625" defaultRowHeight="12.9" customHeight="1" x14ac:dyDescent="0.2"/>
  <cols>
    <col min="1" max="1" width="2.85546875" style="32" customWidth="1"/>
    <col min="2" max="2" width="30.140625" style="32" customWidth="1"/>
    <col min="3" max="14" width="16.140625" style="32" customWidth="1"/>
    <col min="15" max="15" width="19.42578125" style="32" customWidth="1"/>
    <col min="16" max="16" width="11.7109375" style="32" customWidth="1"/>
    <col min="17" max="16384" width="9.28515625" style="32"/>
  </cols>
  <sheetData>
    <row r="1" spans="2:15" ht="12.9" customHeight="1" x14ac:dyDescent="0.2">
      <c r="O1" s="58">
        <v>7.5345000000000004</v>
      </c>
    </row>
    <row r="2" spans="2:15" ht="12.9" customHeight="1" x14ac:dyDescent="0.3">
      <c r="B2" s="33" t="s">
        <v>118</v>
      </c>
    </row>
    <row r="3" spans="2:15" ht="12.9" customHeight="1" x14ac:dyDescent="0.25">
      <c r="B3" s="34" t="s">
        <v>61</v>
      </c>
    </row>
    <row r="5" spans="2:15" ht="12.9" customHeight="1" x14ac:dyDescent="0.2">
      <c r="B5" s="35"/>
      <c r="C5" s="35" t="s">
        <v>44</v>
      </c>
      <c r="D5" s="35" t="s">
        <v>45</v>
      </c>
      <c r="E5" s="35" t="s">
        <v>46</v>
      </c>
      <c r="F5" s="35" t="s">
        <v>47</v>
      </c>
      <c r="G5" s="35" t="s">
        <v>48</v>
      </c>
      <c r="H5" s="35" t="s">
        <v>49</v>
      </c>
      <c r="I5" s="35" t="s">
        <v>50</v>
      </c>
      <c r="J5" s="35" t="s">
        <v>51</v>
      </c>
      <c r="K5" s="35" t="s">
        <v>52</v>
      </c>
      <c r="L5" s="35" t="s">
        <v>53</v>
      </c>
      <c r="M5" s="35" t="s">
        <v>54</v>
      </c>
      <c r="N5" s="35" t="s">
        <v>69</v>
      </c>
    </row>
    <row r="6" spans="2:15" ht="12.9" customHeight="1" x14ac:dyDescent="0.2">
      <c r="B6" s="32" t="s">
        <v>36</v>
      </c>
      <c r="C6" s="36">
        <f>+'siječanj 2018'!E24+'siječanj 2018'!E73</f>
        <v>947540227</v>
      </c>
      <c r="D6" s="36">
        <f>+'veljača 2018 '!E24+'veljača 2018 '!E73</f>
        <v>969946147</v>
      </c>
      <c r="E6" s="36">
        <f>+'ožujak 2018'!E24+'ožujak 2018'!E73</f>
        <v>1448668108</v>
      </c>
      <c r="F6" s="36">
        <f>+'travanj 2018'!E24+'travanj 2018'!E73</f>
        <v>1714440597</v>
      </c>
      <c r="G6" s="36">
        <f>+'svibanj 2018'!E24+'svibanj 2018'!E73</f>
        <v>2000445362</v>
      </c>
      <c r="H6" s="36">
        <f>+'lipanj 2018 '!E24+'lipanj 2018 '!E73</f>
        <v>2183391679</v>
      </c>
      <c r="I6" s="36">
        <f>+'srpanj 2018 '!E24+'srpanj 2018 '!E73</f>
        <v>3396544866</v>
      </c>
      <c r="J6" s="36">
        <f>+'kolovoz 2018'!$E$24+'kolovoz 2018'!$E$73</f>
        <v>3414757136</v>
      </c>
      <c r="K6" s="36">
        <f>+'rujan 2018'!$E$24+'rujan 2018'!$E$73</f>
        <v>1886329785</v>
      </c>
      <c r="L6" s="36">
        <f>'listopad 2018'!$E$24+'listopad 2018'!$E$73</f>
        <v>1465132012</v>
      </c>
      <c r="M6" s="36">
        <f>'studeni 2018'!$E$24+'studeni 2018'!$E$73</f>
        <v>1173533478</v>
      </c>
      <c r="N6" s="36">
        <f>'prosinac 2018'!$E$24+'prosinac 2018'!$E$73</f>
        <v>1352501950</v>
      </c>
    </row>
    <row r="7" spans="2:15" ht="12.9" customHeight="1" x14ac:dyDescent="0.2">
      <c r="B7" s="32" t="s">
        <v>37</v>
      </c>
      <c r="C7" s="36">
        <f>+'siječanj 2018'!E50</f>
        <v>521917974</v>
      </c>
      <c r="D7" s="36">
        <f>+'veljača 2018 '!E50</f>
        <v>431331112</v>
      </c>
      <c r="E7" s="36">
        <f>+'ožujak 2018'!E50</f>
        <v>593064372</v>
      </c>
      <c r="F7" s="36">
        <f>+'travanj 2018'!E50</f>
        <v>615773602</v>
      </c>
      <c r="G7" s="36">
        <f>+'svibanj 2018'!E50</f>
        <v>683195254</v>
      </c>
      <c r="H7" s="36">
        <f>+'lipanj 2018 '!E50</f>
        <v>697052934</v>
      </c>
      <c r="I7" s="36">
        <f>+'srpanj 2018 '!E50</f>
        <v>952169225</v>
      </c>
      <c r="J7" s="36">
        <f>+'kolovoz 2018'!$E$50</f>
        <v>1015432371</v>
      </c>
      <c r="K7" s="36">
        <f>+'rujan 2018'!$E$50</f>
        <v>743269973</v>
      </c>
      <c r="L7" s="36">
        <f>+'listopad 2018'!$E$50</f>
        <v>663903093</v>
      </c>
      <c r="M7" s="36">
        <f>+'studeni 2018'!$E$50</f>
        <v>551516744</v>
      </c>
      <c r="N7" s="36">
        <f>+'prosinac 2018'!$E$50</f>
        <v>698289983</v>
      </c>
    </row>
    <row r="8" spans="2:15" ht="12.9" customHeight="1" x14ac:dyDescent="0.2">
      <c r="B8" s="37" t="s">
        <v>33</v>
      </c>
      <c r="C8" s="38">
        <f t="shared" ref="C8" si="0">SUM(C6:C7)</f>
        <v>1469458201</v>
      </c>
      <c r="D8" s="38">
        <f t="shared" ref="D8:N8" si="1">SUM(D6:D7)</f>
        <v>1401277259</v>
      </c>
      <c r="E8" s="38">
        <f t="shared" si="1"/>
        <v>2041732480</v>
      </c>
      <c r="F8" s="38">
        <f t="shared" si="1"/>
        <v>2330214199</v>
      </c>
      <c r="G8" s="38">
        <f t="shared" si="1"/>
        <v>2683640616</v>
      </c>
      <c r="H8" s="38">
        <f t="shared" si="1"/>
        <v>2880444613</v>
      </c>
      <c r="I8" s="38">
        <f t="shared" si="1"/>
        <v>4348714091</v>
      </c>
      <c r="J8" s="38">
        <f t="shared" ref="J8" si="2">SUM(J6:J7)</f>
        <v>4430189507</v>
      </c>
      <c r="K8" s="38">
        <f t="shared" si="1"/>
        <v>2629599758</v>
      </c>
      <c r="L8" s="38">
        <f t="shared" si="1"/>
        <v>2129035105</v>
      </c>
      <c r="M8" s="38">
        <f t="shared" si="1"/>
        <v>1725050222</v>
      </c>
      <c r="N8" s="38">
        <f t="shared" si="1"/>
        <v>2050791933</v>
      </c>
    </row>
    <row r="9" spans="2:15" ht="12.9" customHeight="1" x14ac:dyDescent="0.2">
      <c r="B9" s="39"/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</row>
    <row r="10" spans="2:15" ht="12.9" customHeight="1" x14ac:dyDescent="0.2">
      <c r="B10" s="39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</row>
    <row r="11" spans="2:15" ht="12.9" customHeight="1" x14ac:dyDescent="0.25">
      <c r="B11" s="34" t="s">
        <v>120</v>
      </c>
    </row>
    <row r="13" spans="2:15" ht="12.9" customHeight="1" x14ac:dyDescent="0.2">
      <c r="B13" s="35"/>
      <c r="C13" s="35" t="s">
        <v>44</v>
      </c>
      <c r="D13" s="35" t="s">
        <v>45</v>
      </c>
      <c r="E13" s="35" t="s">
        <v>46</v>
      </c>
      <c r="F13" s="35" t="s">
        <v>47</v>
      </c>
      <c r="G13" s="35" t="s">
        <v>48</v>
      </c>
      <c r="H13" s="35" t="s">
        <v>49</v>
      </c>
      <c r="I13" s="35" t="s">
        <v>50</v>
      </c>
      <c r="J13" s="35" t="s">
        <v>51</v>
      </c>
      <c r="K13" s="35" t="s">
        <v>52</v>
      </c>
      <c r="L13" s="35" t="s">
        <v>53</v>
      </c>
      <c r="M13" s="35" t="s">
        <v>54</v>
      </c>
      <c r="N13" s="35" t="s">
        <v>69</v>
      </c>
    </row>
    <row r="14" spans="2:15" ht="12.9" customHeight="1" x14ac:dyDescent="0.2">
      <c r="B14" s="32" t="s">
        <v>36</v>
      </c>
      <c r="C14" s="36">
        <f>C6/$O$1</f>
        <v>125760200.01327227</v>
      </c>
      <c r="D14" s="36">
        <f t="shared" ref="D14:N14" si="3">D6/$O$1</f>
        <v>128733976.64078571</v>
      </c>
      <c r="E14" s="36">
        <f t="shared" si="3"/>
        <v>192271299.75446281</v>
      </c>
      <c r="F14" s="36">
        <f t="shared" si="3"/>
        <v>227545370.89388812</v>
      </c>
      <c r="G14" s="36">
        <f t="shared" si="3"/>
        <v>265504726.52465326</v>
      </c>
      <c r="H14" s="36">
        <f t="shared" si="3"/>
        <v>289785875.5060057</v>
      </c>
      <c r="I14" s="36">
        <f t="shared" si="3"/>
        <v>450798973.52179968</v>
      </c>
      <c r="J14" s="36">
        <f t="shared" si="3"/>
        <v>453216157.14380515</v>
      </c>
      <c r="K14" s="36">
        <f t="shared" si="3"/>
        <v>250358986.66135773</v>
      </c>
      <c r="L14" s="36">
        <f t="shared" si="3"/>
        <v>194456435.33081159</v>
      </c>
      <c r="M14" s="36">
        <f t="shared" si="3"/>
        <v>155754658.96874377</v>
      </c>
      <c r="N14" s="36">
        <f t="shared" si="3"/>
        <v>179507857.19025815</v>
      </c>
    </row>
    <row r="15" spans="2:15" ht="12.9" customHeight="1" x14ac:dyDescent="0.2">
      <c r="B15" s="32" t="s">
        <v>37</v>
      </c>
      <c r="C15" s="36">
        <f t="shared" ref="C15:N16" si="4">C7/$O$1</f>
        <v>69270419.271351784</v>
      </c>
      <c r="D15" s="36">
        <f t="shared" si="4"/>
        <v>57247476.541243613</v>
      </c>
      <c r="E15" s="36">
        <f t="shared" si="4"/>
        <v>78713169.022496507</v>
      </c>
      <c r="F15" s="36">
        <f t="shared" si="4"/>
        <v>81727201.805030197</v>
      </c>
      <c r="G15" s="36">
        <f t="shared" si="4"/>
        <v>90675592.806423783</v>
      </c>
      <c r="H15" s="36">
        <f t="shared" si="4"/>
        <v>92514823.014134973</v>
      </c>
      <c r="I15" s="36">
        <f t="shared" si="4"/>
        <v>126374573.62797797</v>
      </c>
      <c r="J15" s="36">
        <f t="shared" si="4"/>
        <v>134771036.03424248</v>
      </c>
      <c r="K15" s="36">
        <f t="shared" si="4"/>
        <v>98648878.22682327</v>
      </c>
      <c r="L15" s="36">
        <f t="shared" si="4"/>
        <v>88115083.018116653</v>
      </c>
      <c r="M15" s="36">
        <f t="shared" si="4"/>
        <v>73198851.151370361</v>
      </c>
      <c r="N15" s="36">
        <f t="shared" si="4"/>
        <v>92679007.631561473</v>
      </c>
    </row>
    <row r="16" spans="2:15" ht="12.9" customHeight="1" x14ac:dyDescent="0.2">
      <c r="B16" s="37" t="s">
        <v>33</v>
      </c>
      <c r="C16" s="38">
        <f t="shared" si="4"/>
        <v>195030619.28462404</v>
      </c>
      <c r="D16" s="38">
        <f t="shared" si="4"/>
        <v>185981453.18202931</v>
      </c>
      <c r="E16" s="38">
        <f t="shared" si="4"/>
        <v>270984468.7769593</v>
      </c>
      <c r="F16" s="38">
        <f t="shared" si="4"/>
        <v>309272572.69891828</v>
      </c>
      <c r="G16" s="38">
        <f t="shared" si="4"/>
        <v>356180319.33107704</v>
      </c>
      <c r="H16" s="38">
        <f t="shared" si="4"/>
        <v>382300698.52014065</v>
      </c>
      <c r="I16" s="38">
        <f t="shared" si="4"/>
        <v>577173547.14977765</v>
      </c>
      <c r="J16" s="38">
        <f t="shared" si="4"/>
        <v>587987193.17804766</v>
      </c>
      <c r="K16" s="38">
        <f t="shared" si="4"/>
        <v>349007864.88818103</v>
      </c>
      <c r="L16" s="38">
        <f t="shared" si="4"/>
        <v>282571518.34892827</v>
      </c>
      <c r="M16" s="38">
        <f t="shared" si="4"/>
        <v>228953510.12011412</v>
      </c>
      <c r="N16" s="38">
        <f t="shared" si="4"/>
        <v>272186864.8218196</v>
      </c>
    </row>
    <row r="17" spans="2:17" ht="12.9" customHeight="1" x14ac:dyDescent="0.2">
      <c r="B17" s="39"/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</row>
    <row r="18" spans="2:17" ht="12.9" customHeight="1" x14ac:dyDescent="0.2">
      <c r="B18" s="39"/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0"/>
    </row>
    <row r="19" spans="2:17" ht="12.9" customHeight="1" x14ac:dyDescent="0.25">
      <c r="B19" s="41" t="s">
        <v>62</v>
      </c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</row>
    <row r="20" spans="2:17" ht="12.9" customHeight="1" x14ac:dyDescent="0.25">
      <c r="B20" s="34" t="s">
        <v>63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</row>
    <row r="21" spans="2:17" ht="12.9" customHeight="1" x14ac:dyDescent="0.2"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</row>
    <row r="22" spans="2:17" ht="10.199999999999999" x14ac:dyDescent="0.2">
      <c r="B22" s="42" t="s">
        <v>56</v>
      </c>
      <c r="C22" s="35" t="s">
        <v>44</v>
      </c>
      <c r="D22" s="35" t="s">
        <v>45</v>
      </c>
      <c r="E22" s="35" t="s">
        <v>46</v>
      </c>
      <c r="F22" s="35" t="s">
        <v>47</v>
      </c>
      <c r="G22" s="35" t="s">
        <v>48</v>
      </c>
      <c r="H22" s="35" t="s">
        <v>49</v>
      </c>
      <c r="I22" s="35" t="s">
        <v>50</v>
      </c>
      <c r="J22" s="35" t="s">
        <v>51</v>
      </c>
      <c r="K22" s="35" t="s">
        <v>52</v>
      </c>
      <c r="L22" s="35" t="s">
        <v>53</v>
      </c>
      <c r="M22" s="35" t="s">
        <v>54</v>
      </c>
      <c r="N22" s="35" t="s">
        <v>69</v>
      </c>
      <c r="O22" s="43" t="s">
        <v>32</v>
      </c>
      <c r="P22" s="35" t="s">
        <v>55</v>
      </c>
    </row>
    <row r="23" spans="2:17" ht="12.9" customHeight="1" x14ac:dyDescent="0.2">
      <c r="B23" s="44" t="s">
        <v>17</v>
      </c>
      <c r="C23" s="36">
        <f>+'siječanj 2018'!E6+'siječanj 2018'!E32</f>
        <v>4324216</v>
      </c>
      <c r="D23" s="36">
        <f>+'veljača 2018 '!E32+'veljača 2018 '!E6</f>
        <v>3094071</v>
      </c>
      <c r="E23" s="36">
        <f>+'ožujak 2018'!E6+'ožujak 2018'!E32</f>
        <v>5439390</v>
      </c>
      <c r="F23" s="36">
        <f>+'travanj 2018'!E6+'travanj 2018'!E32</f>
        <v>7024347</v>
      </c>
      <c r="G23" s="36">
        <f>+'svibanj 2018'!E6+'svibanj 2018'!E32</f>
        <v>11229365</v>
      </c>
      <c r="H23" s="36">
        <f>+'lipanj 2018 '!E6+'lipanj 2018 '!E32</f>
        <v>21670412</v>
      </c>
      <c r="I23" s="36">
        <f>+'srpanj 2018 '!E6+'srpanj 2018 '!E32</f>
        <v>31748107</v>
      </c>
      <c r="J23" s="36">
        <f>+'kolovoz 2018'!E6+'kolovoz 2018'!E32</f>
        <v>23827944</v>
      </c>
      <c r="K23" s="36">
        <f>+'rujan 2018'!E6+'rujan 2018'!E32</f>
        <v>13841347</v>
      </c>
      <c r="L23" s="36">
        <f>+'listopad 2018'!E6+'listopad 2018'!E32</f>
        <v>9690979</v>
      </c>
      <c r="M23" s="36">
        <f>+'studeni 2018'!E6+'studeni 2018'!E32</f>
        <v>10027781</v>
      </c>
      <c r="N23" s="36">
        <f>+'prosinac 2018'!E6+'prosinac 2018'!E32</f>
        <v>7307690</v>
      </c>
      <c r="O23" s="36">
        <f>SUM(C23:N23)</f>
        <v>149225649</v>
      </c>
      <c r="P23" s="45">
        <f>+O23/O41</f>
        <v>4.9543464752985125E-3</v>
      </c>
      <c r="Q23" s="44"/>
    </row>
    <row r="24" spans="2:17" ht="12.9" customHeight="1" x14ac:dyDescent="0.2">
      <c r="B24" s="44" t="s">
        <v>18</v>
      </c>
      <c r="C24" s="36">
        <f>+'siječanj 2018'!E7+'siječanj 2018'!E33</f>
        <v>3724026</v>
      </c>
      <c r="D24" s="36">
        <f>+'veljača 2018 '!E7+'veljača 2018 '!E33</f>
        <v>2786398</v>
      </c>
      <c r="E24" s="36">
        <f>+'ožujak 2018'!E7+'ožujak 2018'!E33</f>
        <v>5278982</v>
      </c>
      <c r="F24" s="36">
        <f>+'travanj 2018'!E7+'travanj 2018'!E33</f>
        <v>6366915</v>
      </c>
      <c r="G24" s="36">
        <f>+'svibanj 2018'!E7+'svibanj 2018'!E33</f>
        <v>7753772</v>
      </c>
      <c r="H24" s="36">
        <f>+'lipanj 2018 '!E7+'lipanj 2018 '!E33</f>
        <v>11398936</v>
      </c>
      <c r="I24" s="36">
        <f>+'srpanj 2018 '!E7+'srpanj 2018 '!E33</f>
        <v>16820945</v>
      </c>
      <c r="J24" s="36">
        <f>+'kolovoz 2018'!E7+'kolovoz 2018'!E33</f>
        <v>19429957</v>
      </c>
      <c r="K24" s="36">
        <f>+'rujan 2018'!E7+'rujan 2018'!E33</f>
        <v>11511923</v>
      </c>
      <c r="L24" s="36">
        <f>+'listopad 2018'!E7+'listopad 2018'!E33</f>
        <v>10153416</v>
      </c>
      <c r="M24" s="36">
        <f>+'studeni 2018'!E7+'studeni 2018'!E33</f>
        <v>6255600</v>
      </c>
      <c r="N24" s="36">
        <f>+'prosinac 2018'!E7+'prosinac 2018'!E33</f>
        <v>5646285</v>
      </c>
      <c r="O24" s="36">
        <f t="shared" ref="O24:O40" si="5">SUM(C24:N24)</f>
        <v>107127155</v>
      </c>
      <c r="P24" s="45">
        <f>+O24/O41</f>
        <v>3.5566609784555697E-3</v>
      </c>
      <c r="Q24" s="44"/>
    </row>
    <row r="25" spans="2:17" ht="12.9" customHeight="1" x14ac:dyDescent="0.2">
      <c r="B25" s="44" t="s">
        <v>19</v>
      </c>
      <c r="C25" s="36">
        <f>+'siječanj 2018'!E8+'siječanj 2018'!E34</f>
        <v>1161276</v>
      </c>
      <c r="D25" s="36">
        <f>+'veljača 2018 '!E8+'veljača 2018 '!E34</f>
        <v>868650</v>
      </c>
      <c r="E25" s="36">
        <f>+'ožujak 2018'!E8+'ožujak 2018'!E34</f>
        <v>1642598</v>
      </c>
      <c r="F25" s="36">
        <f>+'travanj 2018'!E8+'travanj 2018'!E34</f>
        <v>2227523</v>
      </c>
      <c r="G25" s="36">
        <f>+'svibanj 2018'!E8+'svibanj 2018'!E34</f>
        <v>2464927</v>
      </c>
      <c r="H25" s="36">
        <f>+'lipanj 2018 '!E8+'lipanj 2018 '!E34</f>
        <v>9675670</v>
      </c>
      <c r="I25" s="36">
        <f>+'srpanj 2018 '!E8+'srpanj 2018 '!E34</f>
        <v>21090549</v>
      </c>
      <c r="J25" s="36">
        <f>+'kolovoz 2018'!E8+'kolovoz 2018'!E34</f>
        <v>13798239</v>
      </c>
      <c r="K25" s="36">
        <f>+'rujan 2018'!E8+'rujan 2018'!E34</f>
        <v>8668103</v>
      </c>
      <c r="L25" s="36">
        <f>+'listopad 2018'!E8+'listopad 2018'!E34</f>
        <v>1776122</v>
      </c>
      <c r="M25" s="36">
        <f>+'studeni 2018'!E8+'studeni 2018'!E34</f>
        <v>2174075</v>
      </c>
      <c r="N25" s="36">
        <f>+'prosinac 2018'!E8+'prosinac 2018'!E34</f>
        <v>1364023</v>
      </c>
      <c r="O25" s="36">
        <f t="shared" si="5"/>
        <v>66911755</v>
      </c>
      <c r="P25" s="45">
        <f>+O25/O41</f>
        <v>2.2214948955610681E-3</v>
      </c>
      <c r="Q25" s="44"/>
    </row>
    <row r="26" spans="2:17" ht="12.9" customHeight="1" x14ac:dyDescent="0.2">
      <c r="B26" s="44" t="s">
        <v>20</v>
      </c>
      <c r="C26" s="36">
        <f>+'siječanj 2018'!E9+'siječanj 2018'!E35</f>
        <v>2092081</v>
      </c>
      <c r="D26" s="36">
        <f>+'veljača 2018 '!E9+'veljača 2018 '!E35</f>
        <v>858417</v>
      </c>
      <c r="E26" s="36">
        <f>+'ožujak 2018'!E9+'ožujak 2018'!E35</f>
        <v>1582569</v>
      </c>
      <c r="F26" s="36">
        <f>+'travanj 2018'!E9+'travanj 2018'!E35</f>
        <v>2028903</v>
      </c>
      <c r="G26" s="36">
        <f>+'svibanj 2018'!E9+'svibanj 2018'!E35</f>
        <v>1686607</v>
      </c>
      <c r="H26" s="36">
        <f>+'lipanj 2018 '!E9+'lipanj 2018 '!E35</f>
        <v>3093487</v>
      </c>
      <c r="I26" s="36">
        <f>+'srpanj 2018 '!E9+'srpanj 2018 '!E35</f>
        <v>9407443</v>
      </c>
      <c r="J26" s="36">
        <f>+'kolovoz 2018'!E9+'kolovoz 2018'!E35</f>
        <v>3888380</v>
      </c>
      <c r="K26" s="36">
        <f>+'rujan 2018'!E9+'rujan 2018'!E35</f>
        <v>2023220</v>
      </c>
      <c r="L26" s="36">
        <f>+'listopad 2018'!E9+'listopad 2018'!E35</f>
        <v>1638574</v>
      </c>
      <c r="M26" s="36">
        <f>+'studeni 2018'!E9+'studeni 2018'!E35</f>
        <v>1033076</v>
      </c>
      <c r="N26" s="36">
        <f>+'prosinac 2018'!E9+'prosinac 2018'!E35</f>
        <v>3480178</v>
      </c>
      <c r="O26" s="36">
        <f t="shared" si="5"/>
        <v>32812935</v>
      </c>
      <c r="P26" s="45">
        <f>+O26/O41</f>
        <v>1.0894015201197028E-3</v>
      </c>
      <c r="Q26" s="44"/>
    </row>
    <row r="27" spans="2:17" ht="12.9" customHeight="1" x14ac:dyDescent="0.2">
      <c r="B27" s="44" t="s">
        <v>21</v>
      </c>
      <c r="C27" s="36">
        <f>+'siječanj 2018'!E10+'siječanj 2018'!E36</f>
        <v>3719960</v>
      </c>
      <c r="D27" s="36">
        <f>+'veljača 2018 '!E10+'veljača 2018 '!E36</f>
        <v>3677767</v>
      </c>
      <c r="E27" s="36">
        <f>+'ožujak 2018'!E10+'ožujak 2018'!E36</f>
        <v>4685514</v>
      </c>
      <c r="F27" s="36">
        <f>+'travanj 2018'!E10+'travanj 2018'!E36</f>
        <v>4903581</v>
      </c>
      <c r="G27" s="36">
        <f>+'svibanj 2018'!E10+'svibanj 2018'!E36</f>
        <v>5414623</v>
      </c>
      <c r="H27" s="36">
        <f>+'lipanj 2018 '!E10+'lipanj 2018 '!E36</f>
        <v>6652170</v>
      </c>
      <c r="I27" s="36">
        <f>+'srpanj 2018 '!E10+'srpanj 2018 '!E36</f>
        <v>13510440</v>
      </c>
      <c r="J27" s="36">
        <f>+'kolovoz 2018'!E10+'kolovoz 2018'!E36</f>
        <v>14660226</v>
      </c>
      <c r="K27" s="36">
        <f>+'rujan 2018'!E10+'rujan 2018'!E36</f>
        <v>7176042</v>
      </c>
      <c r="L27" s="36">
        <f>+'listopad 2018'!E10+'listopad 2018'!E36</f>
        <v>6442448</v>
      </c>
      <c r="M27" s="36">
        <f>+'studeni 2018'!E10+'studeni 2018'!E36</f>
        <v>4954707</v>
      </c>
      <c r="N27" s="36">
        <f>+'prosinac 2018'!E10+'prosinac 2018'!E36</f>
        <v>5807578</v>
      </c>
      <c r="O27" s="36">
        <f t="shared" si="5"/>
        <v>81605056</v>
      </c>
      <c r="P27" s="45">
        <f>+O27/O41</f>
        <v>2.7093178972211252E-3</v>
      </c>
      <c r="Q27" s="44"/>
    </row>
    <row r="28" spans="2:17" ht="12.9" customHeight="1" x14ac:dyDescent="0.2">
      <c r="B28" s="44" t="s">
        <v>22</v>
      </c>
      <c r="C28" s="36">
        <f>+'siječanj 2018'!E11+'siječanj 2018'!E37</f>
        <v>349667</v>
      </c>
      <c r="D28" s="36">
        <f>+'veljača 2018 '!E11+'veljača 2018 '!E37</f>
        <v>453548</v>
      </c>
      <c r="E28" s="36">
        <f>+'ožujak 2018'!E11+'ožujak 2018'!E37</f>
        <v>783338</v>
      </c>
      <c r="F28" s="36">
        <f>+'travanj 2018'!E11+'travanj 2018'!E37</f>
        <v>1446250</v>
      </c>
      <c r="G28" s="36">
        <f>+'svibanj 2018'!E11+'svibanj 2018'!E37</f>
        <v>2020789</v>
      </c>
      <c r="H28" s="36">
        <f>+'lipanj 2018 '!E11+'lipanj 2018 '!E37</f>
        <v>3158940</v>
      </c>
      <c r="I28" s="36">
        <f>+'srpanj 2018 '!E11+'srpanj 2018 '!E37</f>
        <v>2376808</v>
      </c>
      <c r="J28" s="36">
        <f>+'kolovoz 2018'!E11+'kolovoz 2018'!E37</f>
        <v>2858932</v>
      </c>
      <c r="K28" s="36">
        <f>+'rujan 2018'!E11+'rujan 2018'!E37+'rujan 2018'!E63</f>
        <v>2614924</v>
      </c>
      <c r="L28" s="36">
        <f>+'listopad 2018'!E11+'listopad 2018'!E37</f>
        <v>2323042</v>
      </c>
      <c r="M28" s="36">
        <f>+'studeni 2018'!E11+'studeni 2018'!E37</f>
        <v>1433585</v>
      </c>
      <c r="N28" s="36">
        <f>+'prosinac 2018'!E11+'prosinac 2018'!E37</f>
        <v>813516</v>
      </c>
      <c r="O28" s="36">
        <f t="shared" si="5"/>
        <v>20633339</v>
      </c>
      <c r="P28" s="45">
        <f>+O28/O41</f>
        <v>6.8503444972981377E-4</v>
      </c>
      <c r="Q28" s="44"/>
    </row>
    <row r="29" spans="2:17" ht="12.9" customHeight="1" x14ac:dyDescent="0.2">
      <c r="B29" s="44" t="s">
        <v>23</v>
      </c>
      <c r="C29" s="36">
        <f>+'siječanj 2018'!E12+'siječanj 2018'!E38</f>
        <v>1173145</v>
      </c>
      <c r="D29" s="36">
        <f>+'veljača 2018 '!E12+'veljača 2018 '!E38</f>
        <v>762255</v>
      </c>
      <c r="E29" s="36">
        <f>+'ožujak 2018'!E12+'ožujak 2018'!E38</f>
        <v>1686777</v>
      </c>
      <c r="F29" s="36">
        <f>+'travanj 2018'!E12+'travanj 2018'!E38</f>
        <v>2000977</v>
      </c>
      <c r="G29" s="36">
        <f>+'svibanj 2018'!E12+'svibanj 2018'!E38</f>
        <v>2075443</v>
      </c>
      <c r="H29" s="36">
        <f>+'lipanj 2018 '!E12+'lipanj 2018 '!E38</f>
        <v>2202854</v>
      </c>
      <c r="I29" s="36">
        <f>+'srpanj 2018 '!E12+'srpanj 2018 '!E38</f>
        <v>5377283</v>
      </c>
      <c r="J29" s="36">
        <f>+'kolovoz 2018'!E12+'kolovoz 2018'!E38</f>
        <v>3559142</v>
      </c>
      <c r="K29" s="36">
        <f>+'rujan 2018'!E12+'rujan 2018'!E38</f>
        <v>2054762</v>
      </c>
      <c r="L29" s="36">
        <f>+'listopad 2018'!E12+'listopad 2018'!E38</f>
        <v>1833574</v>
      </c>
      <c r="M29" s="36">
        <f>+'studeni 2018'!E12+'studeni 2018'!E38</f>
        <v>851440</v>
      </c>
      <c r="N29" s="36">
        <f>+'prosinac 2018'!E12+'prosinac 2018'!E38</f>
        <v>1796847</v>
      </c>
      <c r="O29" s="36">
        <f t="shared" si="5"/>
        <v>25374499</v>
      </c>
      <c r="P29" s="45">
        <f>+O29/O41</f>
        <v>8.424427069043314E-4</v>
      </c>
      <c r="Q29" s="44"/>
    </row>
    <row r="30" spans="2:17" ht="12.9" customHeight="1" x14ac:dyDescent="0.2">
      <c r="B30" s="46" t="s">
        <v>39</v>
      </c>
      <c r="C30" s="36">
        <f>+'siječanj 2018'!E13+'siječanj 2018'!E39</f>
        <v>29520</v>
      </c>
      <c r="D30" s="36">
        <f>+'veljača 2018 '!E13+'veljača 2018 '!E39</f>
        <v>25961</v>
      </c>
      <c r="E30" s="36">
        <f>+'ožujak 2018'!E13+'ožujak 2018'!E39</f>
        <v>26834</v>
      </c>
      <c r="F30" s="36">
        <f>+'travanj 2018'!E13+'travanj 2018'!E39</f>
        <v>15323</v>
      </c>
      <c r="G30" s="36">
        <f>+'svibanj 2018'!E13+'svibanj 2018'!E39</f>
        <v>29977</v>
      </c>
      <c r="H30" s="36">
        <f>+'lipanj 2018 '!E13+'lipanj 2018 '!E39</f>
        <v>110092</v>
      </c>
      <c r="I30" s="36">
        <f>+'srpanj 2018 '!E13+'srpanj 2018 '!E39</f>
        <v>152029</v>
      </c>
      <c r="J30" s="36">
        <f>+'kolovoz 2018'!E13+'kolovoz 2018'!E39</f>
        <v>135606</v>
      </c>
      <c r="K30" s="36">
        <f>+'rujan 2018'!E13+'rujan 2018'!E39</f>
        <v>85402</v>
      </c>
      <c r="L30" s="36">
        <f>+'listopad 2018'!E13+'listopad 2018'!E39</f>
        <v>170107</v>
      </c>
      <c r="M30" s="36">
        <f>+'studeni 2018'!E13+'studeni 2018'!E39</f>
        <v>60842</v>
      </c>
      <c r="N30" s="36">
        <f>+'prosinac 2018'!E13+'prosinac 2018'!E39</f>
        <v>30443</v>
      </c>
      <c r="O30" s="36">
        <f t="shared" si="5"/>
        <v>872136</v>
      </c>
      <c r="P30" s="45">
        <f>+O30/O41</f>
        <v>2.8955236224711904E-5</v>
      </c>
      <c r="Q30" s="46"/>
    </row>
    <row r="31" spans="2:17" ht="12.9" customHeight="1" x14ac:dyDescent="0.2">
      <c r="B31" s="44" t="s">
        <v>24</v>
      </c>
      <c r="C31" s="36">
        <f>+'siječanj 2018'!E14+'siječanj 2018'!E40</f>
        <v>2057850</v>
      </c>
      <c r="D31" s="36">
        <f>+'veljača 2018 '!E14+'veljača 2018 '!E40</f>
        <v>1197631</v>
      </c>
      <c r="E31" s="36">
        <f>+'ožujak 2018'!E14+'ožujak 2018'!E40</f>
        <v>3241393</v>
      </c>
      <c r="F31" s="36">
        <f>+'travanj 2018'!E14+'travanj 2018'!E40</f>
        <v>4000319</v>
      </c>
      <c r="G31" s="36">
        <f>+'svibanj 2018'!E14+'svibanj 2018'!E40</f>
        <v>4298965</v>
      </c>
      <c r="H31" s="36">
        <f>+'lipanj 2018 '!E14+'lipanj 2018 '!E40</f>
        <v>5001712</v>
      </c>
      <c r="I31" s="36">
        <f>+'srpanj 2018 '!E14+'srpanj 2018 '!E40</f>
        <v>13253109</v>
      </c>
      <c r="J31" s="36">
        <f>+'kolovoz 2018'!E14+'kolovoz 2018'!E40</f>
        <v>6469318</v>
      </c>
      <c r="K31" s="36">
        <f>+'rujan 2018'!E14+'rujan 2018'!E40</f>
        <v>3795044</v>
      </c>
      <c r="L31" s="36">
        <f>+'listopad 2018'!E14+'listopad 2018'!E40</f>
        <v>3040224</v>
      </c>
      <c r="M31" s="36">
        <f>+'studeni 2018'!E14+'studeni 2018'!E40</f>
        <v>2168235</v>
      </c>
      <c r="N31" s="36">
        <f>+'prosinac 2018'!E14+'prosinac 2018'!E40</f>
        <v>3505094</v>
      </c>
      <c r="O31" s="36">
        <f t="shared" si="5"/>
        <v>52028894</v>
      </c>
      <c r="P31" s="45">
        <f>+O31/O41</f>
        <v>1.7273784321258333E-3</v>
      </c>
      <c r="Q31" s="44"/>
    </row>
    <row r="32" spans="2:17" ht="12.9" customHeight="1" x14ac:dyDescent="0.2">
      <c r="B32" s="44" t="s">
        <v>25</v>
      </c>
      <c r="C32" s="36">
        <f>+'siječanj 2018'!E15+'siječanj 2018'!E41</f>
        <v>51973127</v>
      </c>
      <c r="D32" s="36">
        <f>+'veljača 2018 '!E15+'veljača 2018 '!E41</f>
        <v>47477220</v>
      </c>
      <c r="E32" s="36">
        <f>+'ožujak 2018'!E15+'ožujak 2018'!E41</f>
        <v>67523674</v>
      </c>
      <c r="F32" s="36">
        <f>+'travanj 2018'!E15+'travanj 2018'!E41</f>
        <v>82405705</v>
      </c>
      <c r="G32" s="36">
        <f>+'svibanj 2018'!E15+'svibanj 2018'!E41</f>
        <v>96507137</v>
      </c>
      <c r="H32" s="36">
        <f>+'lipanj 2018 '!E15+'lipanj 2018 '!E41</f>
        <v>76565116</v>
      </c>
      <c r="I32" s="36">
        <f>+'srpanj 2018 '!E15+'srpanj 2018 '!E41</f>
        <v>132541623</v>
      </c>
      <c r="J32" s="36">
        <f>+'kolovoz 2018'!E15+'kolovoz 2018'!E41</f>
        <v>115201726</v>
      </c>
      <c r="K32" s="36">
        <f>+'rujan 2018'!E15+'rujan 2018'!E41</f>
        <v>62888235</v>
      </c>
      <c r="L32" s="36">
        <f>+'listopad 2018'!E15+'listopad 2018'!E41</f>
        <v>72933346</v>
      </c>
      <c r="M32" s="36">
        <f>+'studeni 2018'!E15+'studeni 2018'!E41</f>
        <v>54758225</v>
      </c>
      <c r="N32" s="36">
        <f>+'prosinac 2018'!E15+'prosinac 2018'!E41</f>
        <v>71795766</v>
      </c>
      <c r="O32" s="36">
        <f t="shared" si="5"/>
        <v>932570900</v>
      </c>
      <c r="P32" s="45">
        <f>+O32/O41</f>
        <v>3.0961697150206139E-2</v>
      </c>
      <c r="Q32" s="44"/>
    </row>
    <row r="33" spans="1:17" ht="12.9" customHeight="1" x14ac:dyDescent="0.2">
      <c r="B33" s="44" t="s">
        <v>26</v>
      </c>
      <c r="C33" s="36">
        <f>+'siječanj 2018'!E16+'siječanj 2018'!E42</f>
        <v>4452396</v>
      </c>
      <c r="D33" s="36">
        <f>+'veljača 2018 '!E16+'veljača 2018 '!E42</f>
        <v>9848969</v>
      </c>
      <c r="E33" s="36">
        <f>+'ožujak 2018'!E16+'ožujak 2018'!E42</f>
        <v>5243835</v>
      </c>
      <c r="F33" s="36">
        <f>+'travanj 2018'!E16+'travanj 2018'!E42</f>
        <v>19964211</v>
      </c>
      <c r="G33" s="36">
        <f>+'svibanj 2018'!E16+'svibanj 2018'!E42</f>
        <v>23985211</v>
      </c>
      <c r="H33" s="36">
        <f>+'lipanj 2018 '!E16+'lipanj 2018 '!E42</f>
        <v>33582837</v>
      </c>
      <c r="I33" s="36">
        <f>+'srpanj 2018 '!E16+'srpanj 2018 '!E42</f>
        <v>36281592</v>
      </c>
      <c r="J33" s="36">
        <f>+'kolovoz 2018'!E16+'kolovoz 2018'!E42</f>
        <v>37856059</v>
      </c>
      <c r="K33" s="36">
        <f>+'rujan 2018'!E16+'rujan 2018'!E42</f>
        <v>32697505</v>
      </c>
      <c r="L33" s="36">
        <f>+'listopad 2018'!E16+'listopad 2018'!E42</f>
        <v>26593429</v>
      </c>
      <c r="M33" s="36">
        <f>+'studeni 2018'!E16+'studeni 2018'!E42</f>
        <v>18653369</v>
      </c>
      <c r="N33" s="36">
        <f>+'prosinac 2018'!E16+'prosinac 2018'!E42</f>
        <v>17513411</v>
      </c>
      <c r="O33" s="36">
        <f t="shared" si="5"/>
        <v>266672824</v>
      </c>
      <c r="P33" s="45">
        <f>+O33/O41</f>
        <v>8.8536359164522755E-3</v>
      </c>
      <c r="Q33" s="44"/>
    </row>
    <row r="34" spans="1:17" ht="12.9" customHeight="1" x14ac:dyDescent="0.2">
      <c r="B34" s="44" t="s">
        <v>27</v>
      </c>
      <c r="C34" s="36">
        <f>+'siječanj 2018'!E17+'siječanj 2018'!E43</f>
        <v>96066636</v>
      </c>
      <c r="D34" s="36">
        <f>+'veljača 2018 '!E17+'veljača 2018 '!E43</f>
        <v>96929929</v>
      </c>
      <c r="E34" s="36">
        <f>+'ožujak 2018'!E17+'ožujak 2018'!E43</f>
        <v>126237362</v>
      </c>
      <c r="F34" s="36">
        <f>+'travanj 2018'!E17+'travanj 2018'!E43</f>
        <v>147406198</v>
      </c>
      <c r="G34" s="36">
        <f>+'svibanj 2018'!E17+'svibanj 2018'!E43+'svibanj 2018'!E68</f>
        <v>179149773</v>
      </c>
      <c r="H34" s="36">
        <f>+'lipanj 2018 '!E17+'lipanj 2018 '!E43</f>
        <v>198522520</v>
      </c>
      <c r="I34" s="36">
        <f>+'srpanj 2018 '!E17+'srpanj 2018 '!E43</f>
        <v>217473809</v>
      </c>
      <c r="J34" s="36">
        <f>+'kolovoz 2018'!E17+'kolovoz 2018'!E43</f>
        <v>204464815</v>
      </c>
      <c r="K34" s="36">
        <f>+'rujan 2018'!E17+'rujan 2018'!E43</f>
        <v>153394704</v>
      </c>
      <c r="L34" s="36">
        <f>+'listopad 2018'!E17+'listopad 2018'!E43</f>
        <v>173742543</v>
      </c>
      <c r="M34" s="36">
        <f>+'studeni 2018'!E17+'studeni 2018'!E43</f>
        <v>137637713</v>
      </c>
      <c r="N34" s="36">
        <f>+'prosinac 2018'!E17+'prosinac 2018'!E43</f>
        <v>180084014</v>
      </c>
      <c r="O34" s="36">
        <f t="shared" si="5"/>
        <v>1911110016</v>
      </c>
      <c r="P34" s="45">
        <f>+O34/O41</f>
        <v>6.3449555992061951E-2</v>
      </c>
      <c r="Q34" s="44"/>
    </row>
    <row r="35" spans="1:17" ht="12.9" customHeight="1" x14ac:dyDescent="0.2">
      <c r="B35" s="44" t="s">
        <v>28</v>
      </c>
      <c r="C35" s="36">
        <f>+'siječanj 2018'!E18+'siječanj 2018'!E44</f>
        <v>148662</v>
      </c>
      <c r="D35" s="36">
        <f>+'veljača 2018 '!E18+'veljača 2018 '!E44</f>
        <v>240524</v>
      </c>
      <c r="E35" s="36">
        <f>+'ožujak 2018'!E18+'ožujak 2018'!E44</f>
        <v>252605</v>
      </c>
      <c r="F35" s="36">
        <f>+'travanj 2018'!E18+'travanj 2018'!E44</f>
        <v>351063</v>
      </c>
      <c r="G35" s="36">
        <f>+'svibanj 2018'!E18+'svibanj 2018'!E44</f>
        <v>410566</v>
      </c>
      <c r="H35" s="36">
        <f>+'lipanj 2018 '!E18+'lipanj 2018 '!E44</f>
        <v>384252</v>
      </c>
      <c r="I35" s="36">
        <f>+'srpanj 2018 '!E18+'srpanj 2018 '!E44</f>
        <v>467926</v>
      </c>
      <c r="J35" s="36">
        <f>+'kolovoz 2018'!E18+'kolovoz 2018'!E44</f>
        <v>474063</v>
      </c>
      <c r="K35" s="36">
        <f>+'rujan 2018'!E18+'rujan 2018'!E44</f>
        <v>877232</v>
      </c>
      <c r="L35" s="36">
        <f>+'listopad 2018'!E18+'listopad 2018'!E44</f>
        <v>648395</v>
      </c>
      <c r="M35" s="36">
        <f>+'studeni 2018'!E18+'studeni 2018'!E44</f>
        <v>484010</v>
      </c>
      <c r="N35" s="36">
        <f>+'prosinac 2018'!E18+'prosinac 2018'!E44</f>
        <v>477515</v>
      </c>
      <c r="O35" s="36">
        <f t="shared" si="5"/>
        <v>5216813</v>
      </c>
      <c r="P35" s="45">
        <f>+O35/O41</f>
        <v>1.7320011185772399E-4</v>
      </c>
      <c r="Q35" s="44"/>
    </row>
    <row r="36" spans="1:17" ht="12.9" customHeight="1" x14ac:dyDescent="0.2">
      <c r="B36" s="46" t="s">
        <v>41</v>
      </c>
      <c r="C36" s="36">
        <f>+'siječanj 2018'!E19+'siječanj 2018'!E45</f>
        <v>130862</v>
      </c>
      <c r="D36" s="36">
        <f>+'veljača 2018 '!E19+'veljača 2018 '!E45</f>
        <v>82249</v>
      </c>
      <c r="E36" s="36">
        <f>+'ožujak 2018'!E19+'ožujak 2018'!E45</f>
        <v>29561</v>
      </c>
      <c r="F36" s="36">
        <f>+'travanj 2018'!E19+'travanj 2018'!E45</f>
        <v>42509</v>
      </c>
      <c r="G36" s="36">
        <f>+'svibanj 2018'!E45+'svibanj 2018'!E19</f>
        <v>39891</v>
      </c>
      <c r="H36" s="36">
        <f>+'lipanj 2018 '!E19+'lipanj 2018 '!E45</f>
        <v>29153</v>
      </c>
      <c r="I36" s="36">
        <f>+'srpanj 2018 '!E19+'srpanj 2018 '!E45</f>
        <v>57732</v>
      </c>
      <c r="J36" s="36">
        <f>+'kolovoz 2018'!E19+'kolovoz 2018'!E45</f>
        <v>89357</v>
      </c>
      <c r="K36" s="36">
        <f>+'rujan 2018'!E19+'rujan 2018'!E45</f>
        <v>59356</v>
      </c>
      <c r="L36" s="36">
        <f>+'listopad 2018'!E19+'listopad 2018'!E45</f>
        <v>27993</v>
      </c>
      <c r="M36" s="36">
        <f>+'studeni 2018'!E19+'studeni 2018'!E45</f>
        <v>85133</v>
      </c>
      <c r="N36" s="36">
        <f>+'prosinac 2018'!E19+'prosinac 2018'!E45</f>
        <v>19759</v>
      </c>
      <c r="O36" s="36">
        <f t="shared" si="5"/>
        <v>693555</v>
      </c>
      <c r="P36" s="45">
        <f>+O36/O41</f>
        <v>2.3026281290796461E-5</v>
      </c>
      <c r="Q36" s="46"/>
    </row>
    <row r="37" spans="1:17" ht="12.9" customHeight="1" x14ac:dyDescent="0.2">
      <c r="A37" s="39"/>
      <c r="B37" s="46" t="s">
        <v>43</v>
      </c>
      <c r="C37" s="36">
        <f>+'siječanj 2018'!E20+'siječanj 2018'!E46</f>
        <v>38955</v>
      </c>
      <c r="D37" s="36">
        <f>+'veljača 2018 '!E20+'veljača 2018 '!E46</f>
        <v>27177</v>
      </c>
      <c r="E37" s="36">
        <f>+'ožujak 2018'!E20+'ožujak 2018'!E46</f>
        <v>29127</v>
      </c>
      <c r="F37" s="36">
        <f>+'travanj 2018'!E20+'travanj 2018'!E46</f>
        <v>22448</v>
      </c>
      <c r="G37" s="36">
        <f>+'svibanj 2018'!E20+'svibanj 2018'!E46</f>
        <v>22156</v>
      </c>
      <c r="H37" s="36">
        <f>+'lipanj 2018 '!E20+'lipanj 2018 '!E46</f>
        <v>57301</v>
      </c>
      <c r="I37" s="36">
        <f>+'srpanj 2018 '!E20+'srpanj 2018 '!E46</f>
        <v>35437</v>
      </c>
      <c r="J37" s="36">
        <f>+'kolovoz 2018'!E20+'kolovoz 2018'!E46</f>
        <v>51966</v>
      </c>
      <c r="K37" s="36">
        <f>+'rujan 2018'!E20+'rujan 2018'!E46</f>
        <v>22212</v>
      </c>
      <c r="L37" s="36">
        <f>+'listopad 2018'!E20+'listopad 2018'!E46</f>
        <v>75315</v>
      </c>
      <c r="M37" s="36">
        <f>+'studeni 2018'!E20+'studeni 2018'!E46</f>
        <v>14164</v>
      </c>
      <c r="N37" s="36">
        <f>+'prosinac 2018'!E20+'prosinac 2018'!E46</f>
        <v>94929</v>
      </c>
      <c r="O37" s="36">
        <f t="shared" si="5"/>
        <v>491187</v>
      </c>
      <c r="P37" s="45">
        <f>+O37/O41</f>
        <v>1.6307589201119509E-5</v>
      </c>
      <c r="Q37" s="46"/>
    </row>
    <row r="38" spans="1:17" ht="12.9" customHeight="1" x14ac:dyDescent="0.2">
      <c r="B38" s="44" t="s">
        <v>29</v>
      </c>
      <c r="C38" s="36">
        <f>+'siječanj 2018'!E21+'siječanj 2018'!E47</f>
        <v>15753476</v>
      </c>
      <c r="D38" s="36">
        <f>+'veljača 2018 '!E21+'veljača 2018 '!E47</f>
        <v>13687048</v>
      </c>
      <c r="E38" s="36">
        <f>+'ožujak 2018'!E21+'ožujak 2018'!E47</f>
        <v>19230974</v>
      </c>
      <c r="F38" s="36">
        <f>+'travanj 2018'!E21+'travanj 2018'!E47</f>
        <v>22189556</v>
      </c>
      <c r="G38" s="36">
        <f>+'svibanj 2018'!E21+'svibanj 2018'!E47</f>
        <v>21536911</v>
      </c>
      <c r="H38" s="36">
        <f>+'lipanj 2018 '!E21+'lipanj 2018 '!E47</f>
        <v>25004463</v>
      </c>
      <c r="I38" s="36">
        <f>+'srpanj 2018 '!E21+'srpanj 2018 '!E47</f>
        <v>34619748</v>
      </c>
      <c r="J38" s="36">
        <f>+'kolovoz 2018'!E21+'kolovoz 2018'!E47</f>
        <v>31592575</v>
      </c>
      <c r="K38" s="36">
        <f>+'rujan 2018'!E21+'rujan 2018'!E47</f>
        <v>23430763</v>
      </c>
      <c r="L38" s="36">
        <f>+'listopad 2018'!E21+'listopad 2018'!E47</f>
        <v>22719222</v>
      </c>
      <c r="M38" s="36">
        <f>+'studeni 2018'!E21+'studeni 2018'!E47</f>
        <v>17271970</v>
      </c>
      <c r="N38" s="36">
        <f>+'prosinac 2018'!E21+'prosinac 2018'!E47</f>
        <v>21066322</v>
      </c>
      <c r="O38" s="36">
        <f t="shared" si="5"/>
        <v>268103028</v>
      </c>
      <c r="P38" s="45">
        <f>+O38/O41</f>
        <v>8.9011192156963469E-3</v>
      </c>
      <c r="Q38" s="44"/>
    </row>
    <row r="39" spans="1:17" ht="12.9" customHeight="1" x14ac:dyDescent="0.2">
      <c r="B39" s="44" t="s">
        <v>30</v>
      </c>
      <c r="C39" s="36">
        <f>+'siječanj 2018'!E22+'siječanj 2018'!E48+'siječanj 2018'!E71</f>
        <v>1280890848</v>
      </c>
      <c r="D39" s="36">
        <f>+'veljača 2018 '!E22+'veljača 2018 '!E48+'veljača 2018 '!E71</f>
        <v>1218757597</v>
      </c>
      <c r="E39" s="36">
        <f>+'ožujak 2018'!E22+'ožujak 2018'!E48+'ožujak 2018'!E71</f>
        <v>1797785766</v>
      </c>
      <c r="F39" s="36">
        <f>+'travanj 2018'!E22+'travanj 2018'!E48+'travanj 2018'!E71</f>
        <v>2025822840</v>
      </c>
      <c r="G39" s="36">
        <f>+'svibanj 2018'!E22+'svibanj 2018'!E48+'svibanj 2018'!E71</f>
        <v>2322465446</v>
      </c>
      <c r="H39" s="36">
        <f>+'lipanj 2018 '!E22+'lipanj 2018 '!E48+'lipanj 2018 '!E71</f>
        <v>2474721155</v>
      </c>
      <c r="I39" s="36">
        <f>+'srpanj 2018 '!E22+'srpanj 2018 '!E48+'srpanj 2018 '!E71</f>
        <v>3789547646</v>
      </c>
      <c r="J39" s="36">
        <f>+'kolovoz 2018'!E22+'kolovoz 2018'!E48+'kolovoz 2018'!E71</f>
        <v>3929261694</v>
      </c>
      <c r="K39" s="36">
        <f>+'rujan 2018'!E22+'rujan 2018'!E48</f>
        <v>2295320352</v>
      </c>
      <c r="L39" s="36">
        <f>+'listopad 2018'!E22+'listopad 2018'!E48+'listopad 2018'!$E$71</f>
        <v>1793743806</v>
      </c>
      <c r="M39" s="36">
        <f>+'studeni 2018'!E22+'studeni 2018'!E48</f>
        <v>1466308912</v>
      </c>
      <c r="N39" s="36">
        <f>+'prosinac 2018'!E22+'prosinac 2018'!E48</f>
        <v>1728832019</v>
      </c>
      <c r="O39" s="36">
        <f t="shared" si="5"/>
        <v>26123458081</v>
      </c>
      <c r="P39" s="45">
        <f>+O39/O41</f>
        <v>0.86730842407802688</v>
      </c>
      <c r="Q39" s="44"/>
    </row>
    <row r="40" spans="1:17" ht="12.9" customHeight="1" x14ac:dyDescent="0.2">
      <c r="B40" s="44" t="s">
        <v>31</v>
      </c>
      <c r="C40" s="36">
        <f>+'siječanj 2018'!E23+'siječanj 2018'!E49</f>
        <v>1371498</v>
      </c>
      <c r="D40" s="36">
        <f>+'veljača 2018 '!E23+'veljača 2018 '!E49</f>
        <v>501848</v>
      </c>
      <c r="E40" s="36">
        <f>+'ožujak 2018'!E23+'ožujak 2018'!E49</f>
        <v>1032181</v>
      </c>
      <c r="F40" s="36">
        <f>+'travanj 2018'!E23+'travanj 2018'!E49</f>
        <v>1995531</v>
      </c>
      <c r="G40" s="36">
        <f>+'svibanj 2018'!E49+'svibanj 2018'!E23</f>
        <v>2549057</v>
      </c>
      <c r="H40" s="36">
        <f>+'lipanj 2018 '!E23+'lipanj 2018 '!E49</f>
        <v>8613543</v>
      </c>
      <c r="I40" s="36">
        <f>+'srpanj 2018 '!E23+'srpanj 2018 '!E49</f>
        <v>23951865</v>
      </c>
      <c r="J40" s="36">
        <f>+'kolovoz 2018'!E23+'kolovoz 2018'!E49</f>
        <v>22569508</v>
      </c>
      <c r="K40" s="36">
        <f>+'rujan 2018'!E23+'rujan 2018'!E49</f>
        <v>9138632</v>
      </c>
      <c r="L40" s="36">
        <f>+'listopad 2018'!E23+'listopad 2018'!E49</f>
        <v>1482570</v>
      </c>
      <c r="M40" s="36">
        <f>+'studeni 2018'!E23+'studeni 2018'!E49</f>
        <v>877385</v>
      </c>
      <c r="N40" s="36">
        <f>+'prosinac 2018'!E23+'prosinac 2018'!E49</f>
        <v>1156544</v>
      </c>
      <c r="O40" s="36">
        <f t="shared" si="5"/>
        <v>75240162</v>
      </c>
      <c r="P40" s="45">
        <f>+O40/O41</f>
        <v>2.4980010735660401E-3</v>
      </c>
      <c r="Q40" s="44"/>
    </row>
    <row r="41" spans="1:17" ht="12.9" customHeight="1" x14ac:dyDescent="0.2">
      <c r="B41" s="37" t="s">
        <v>33</v>
      </c>
      <c r="C41" s="38">
        <f t="shared" ref="C41" si="6">SUM(C23:C40)</f>
        <v>1469458201</v>
      </c>
      <c r="D41" s="38">
        <f t="shared" ref="D41:N41" si="7">SUM(D23:D40)</f>
        <v>1401277259</v>
      </c>
      <c r="E41" s="38">
        <f t="shared" si="7"/>
        <v>2041732480</v>
      </c>
      <c r="F41" s="38">
        <f t="shared" si="7"/>
        <v>2330214199</v>
      </c>
      <c r="G41" s="38">
        <f t="shared" si="7"/>
        <v>2683640616</v>
      </c>
      <c r="H41" s="38">
        <f t="shared" si="7"/>
        <v>2880444613</v>
      </c>
      <c r="I41" s="38">
        <f t="shared" si="7"/>
        <v>4348714091</v>
      </c>
      <c r="J41" s="38">
        <f t="shared" si="7"/>
        <v>4430189507</v>
      </c>
      <c r="K41" s="38">
        <f t="shared" si="7"/>
        <v>2629599758</v>
      </c>
      <c r="L41" s="38">
        <f t="shared" si="7"/>
        <v>2129035105</v>
      </c>
      <c r="M41" s="38">
        <f t="shared" si="7"/>
        <v>1725050222</v>
      </c>
      <c r="N41" s="38">
        <f t="shared" si="7"/>
        <v>2050791933</v>
      </c>
      <c r="O41" s="38">
        <f t="shared" ref="O41:P41" si="8">SUM(O23:O40)</f>
        <v>30120147984</v>
      </c>
      <c r="P41" s="47">
        <f t="shared" si="8"/>
        <v>0.99999999999999989</v>
      </c>
    </row>
    <row r="42" spans="1:17" ht="12.9" customHeight="1" x14ac:dyDescent="0.2">
      <c r="C42" s="36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</row>
    <row r="43" spans="1:17" ht="12.9" customHeight="1" x14ac:dyDescent="0.2">
      <c r="C43" s="36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</row>
    <row r="44" spans="1:17" ht="12.9" customHeight="1" x14ac:dyDescent="0.25">
      <c r="B44" s="34" t="s">
        <v>119</v>
      </c>
      <c r="C44" s="40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</row>
    <row r="45" spans="1:17" ht="12.9" customHeight="1" x14ac:dyDescent="0.2">
      <c r="B45" s="39"/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</row>
    <row r="46" spans="1:17" ht="12.9" customHeight="1" x14ac:dyDescent="0.2">
      <c r="B46" s="42" t="s">
        <v>56</v>
      </c>
      <c r="C46" s="35" t="s">
        <v>44</v>
      </c>
      <c r="D46" s="35" t="s">
        <v>45</v>
      </c>
      <c r="E46" s="35" t="s">
        <v>46</v>
      </c>
      <c r="F46" s="35" t="s">
        <v>47</v>
      </c>
      <c r="G46" s="35" t="s">
        <v>48</v>
      </c>
      <c r="H46" s="35" t="s">
        <v>49</v>
      </c>
      <c r="I46" s="35" t="s">
        <v>50</v>
      </c>
      <c r="J46" s="35" t="s">
        <v>51</v>
      </c>
      <c r="K46" s="35" t="s">
        <v>52</v>
      </c>
      <c r="L46" s="35" t="s">
        <v>53</v>
      </c>
      <c r="M46" s="35" t="s">
        <v>54</v>
      </c>
      <c r="N46" s="35" t="s">
        <v>69</v>
      </c>
      <c r="O46" s="43" t="s">
        <v>32</v>
      </c>
      <c r="P46" s="35" t="s">
        <v>55</v>
      </c>
    </row>
    <row r="47" spans="1:17" ht="12.9" customHeight="1" x14ac:dyDescent="0.2">
      <c r="B47" s="44" t="s">
        <v>17</v>
      </c>
      <c r="C47" s="36">
        <f>C23/$O$1</f>
        <v>573922.09171146061</v>
      </c>
      <c r="D47" s="36">
        <f t="shared" ref="D47:O47" si="9">D23/$O$1</f>
        <v>410653.79255425045</v>
      </c>
      <c r="E47" s="36">
        <f t="shared" si="9"/>
        <v>721931.1168624328</v>
      </c>
      <c r="F47" s="36">
        <f t="shared" si="9"/>
        <v>932291.06111885328</v>
      </c>
      <c r="G47" s="36">
        <f t="shared" si="9"/>
        <v>1490392.8595129072</v>
      </c>
      <c r="H47" s="36">
        <f t="shared" si="9"/>
        <v>2876157.9401420131</v>
      </c>
      <c r="I47" s="36">
        <f t="shared" si="9"/>
        <v>4213697.922888048</v>
      </c>
      <c r="J47" s="36">
        <f t="shared" si="9"/>
        <v>3162511.6464264384</v>
      </c>
      <c r="K47" s="36">
        <f t="shared" si="9"/>
        <v>1837062.4460813589</v>
      </c>
      <c r="L47" s="36">
        <f t="shared" si="9"/>
        <v>1286213.9491671643</v>
      </c>
      <c r="M47" s="36">
        <f t="shared" si="9"/>
        <v>1330915.2564868273</v>
      </c>
      <c r="N47" s="36">
        <f t="shared" si="9"/>
        <v>969897.13982347865</v>
      </c>
      <c r="O47" s="36">
        <f t="shared" si="9"/>
        <v>19805647.222775232</v>
      </c>
      <c r="P47" s="45">
        <f>+O47/O65</f>
        <v>4.9543464752985125E-3</v>
      </c>
    </row>
    <row r="48" spans="1:17" ht="12.9" customHeight="1" x14ac:dyDescent="0.2">
      <c r="B48" s="44" t="s">
        <v>18</v>
      </c>
      <c r="C48" s="36">
        <f t="shared" ref="C48:O48" si="10">C24/$O$1</f>
        <v>494263.18932908616</v>
      </c>
      <c r="D48" s="36">
        <f t="shared" si="10"/>
        <v>369818.56792089721</v>
      </c>
      <c r="E48" s="36">
        <f t="shared" si="10"/>
        <v>700641.31661025947</v>
      </c>
      <c r="F48" s="36">
        <f t="shared" si="10"/>
        <v>845034.83973720879</v>
      </c>
      <c r="G48" s="36">
        <f t="shared" si="10"/>
        <v>1029102.3956466918</v>
      </c>
      <c r="H48" s="36">
        <f t="shared" si="10"/>
        <v>1512898.7988585837</v>
      </c>
      <c r="I48" s="36">
        <f t="shared" si="10"/>
        <v>2232523.0605879617</v>
      </c>
      <c r="J48" s="36">
        <f t="shared" si="10"/>
        <v>2578798.4604154225</v>
      </c>
      <c r="K48" s="36">
        <f t="shared" si="10"/>
        <v>1527894.750812927</v>
      </c>
      <c r="L48" s="36">
        <f t="shared" si="10"/>
        <v>1347589.8865219988</v>
      </c>
      <c r="M48" s="36">
        <f t="shared" si="10"/>
        <v>830260.80031853472</v>
      </c>
      <c r="N48" s="36">
        <f t="shared" si="10"/>
        <v>749390.80230937677</v>
      </c>
      <c r="O48" s="36">
        <f t="shared" si="10"/>
        <v>14218216.869068949</v>
      </c>
      <c r="P48" s="45">
        <f>+O48/O65</f>
        <v>3.5566609784555702E-3</v>
      </c>
    </row>
    <row r="49" spans="2:16" ht="12.9" customHeight="1" x14ac:dyDescent="0.2">
      <c r="B49" s="44" t="s">
        <v>19</v>
      </c>
      <c r="C49" s="36">
        <f t="shared" ref="C49:O49" si="11">C25/$O$1</f>
        <v>154127.81206450329</v>
      </c>
      <c r="D49" s="36">
        <f t="shared" si="11"/>
        <v>115289.66752936492</v>
      </c>
      <c r="E49" s="36">
        <f t="shared" si="11"/>
        <v>218010.21965624791</v>
      </c>
      <c r="F49" s="36">
        <f t="shared" si="11"/>
        <v>295643.10836817307</v>
      </c>
      <c r="G49" s="36">
        <f t="shared" si="11"/>
        <v>327152.03397703893</v>
      </c>
      <c r="H49" s="36">
        <f t="shared" si="11"/>
        <v>1284182.0956931447</v>
      </c>
      <c r="I49" s="36">
        <f t="shared" si="11"/>
        <v>2799196.8942862828</v>
      </c>
      <c r="J49" s="36">
        <f t="shared" si="11"/>
        <v>1831341.0312562212</v>
      </c>
      <c r="K49" s="36">
        <f t="shared" si="11"/>
        <v>1150454.9737872453</v>
      </c>
      <c r="L49" s="36">
        <f t="shared" si="11"/>
        <v>235731.89992700244</v>
      </c>
      <c r="M49" s="36">
        <f t="shared" si="11"/>
        <v>288549.3397040281</v>
      </c>
      <c r="N49" s="36">
        <f t="shared" si="11"/>
        <v>181036.96330214347</v>
      </c>
      <c r="O49" s="36">
        <f t="shared" si="11"/>
        <v>8880716.0395513959</v>
      </c>
      <c r="P49" s="45">
        <f>+O49/O65</f>
        <v>2.2214948955610681E-3</v>
      </c>
    </row>
    <row r="50" spans="2:16" ht="12.9" customHeight="1" x14ac:dyDescent="0.2">
      <c r="B50" s="44" t="s">
        <v>20</v>
      </c>
      <c r="C50" s="36">
        <f t="shared" ref="C50:O50" si="12">C26/$O$1</f>
        <v>277666.86575087928</v>
      </c>
      <c r="D50" s="36">
        <f t="shared" si="12"/>
        <v>113931.51503085805</v>
      </c>
      <c r="E50" s="36">
        <f t="shared" si="12"/>
        <v>210043.00218992634</v>
      </c>
      <c r="F50" s="36">
        <f t="shared" si="12"/>
        <v>269281.70416086004</v>
      </c>
      <c r="G50" s="36">
        <f t="shared" si="12"/>
        <v>223851.21773176719</v>
      </c>
      <c r="H50" s="36">
        <f t="shared" si="12"/>
        <v>410576.28243413626</v>
      </c>
      <c r="I50" s="36">
        <f t="shared" si="12"/>
        <v>1248582.2549605148</v>
      </c>
      <c r="J50" s="36">
        <f t="shared" si="12"/>
        <v>516076.71378326364</v>
      </c>
      <c r="K50" s="36">
        <f t="shared" si="12"/>
        <v>268527.44044063974</v>
      </c>
      <c r="L50" s="36">
        <f t="shared" si="12"/>
        <v>217476.14307518746</v>
      </c>
      <c r="M50" s="36">
        <f t="shared" si="12"/>
        <v>137112.74802574821</v>
      </c>
      <c r="N50" s="36">
        <f t="shared" si="12"/>
        <v>461898.99794279644</v>
      </c>
      <c r="O50" s="36">
        <f t="shared" si="12"/>
        <v>4355024.8855265779</v>
      </c>
      <c r="P50" s="45">
        <f>+O50/O65</f>
        <v>1.089401520119703E-3</v>
      </c>
    </row>
    <row r="51" spans="2:16" ht="12.9" customHeight="1" x14ac:dyDescent="0.2">
      <c r="B51" s="44" t="s">
        <v>21</v>
      </c>
      <c r="C51" s="36">
        <f t="shared" ref="C51:O51" si="13">C27/$O$1</f>
        <v>493723.5383900723</v>
      </c>
      <c r="D51" s="36">
        <f t="shared" si="13"/>
        <v>488123.56493463396</v>
      </c>
      <c r="E51" s="36">
        <f t="shared" si="13"/>
        <v>621874.57694604818</v>
      </c>
      <c r="F51" s="36">
        <f t="shared" si="13"/>
        <v>650817.04160860041</v>
      </c>
      <c r="G51" s="36">
        <f t="shared" si="13"/>
        <v>718643.97106642777</v>
      </c>
      <c r="H51" s="36">
        <f t="shared" si="13"/>
        <v>882894.68445152289</v>
      </c>
      <c r="I51" s="36">
        <f t="shared" si="13"/>
        <v>1793143.5397173003</v>
      </c>
      <c r="J51" s="36">
        <f t="shared" si="13"/>
        <v>1945746.3667131194</v>
      </c>
      <c r="K51" s="36">
        <f t="shared" si="13"/>
        <v>952424.44754130987</v>
      </c>
      <c r="L51" s="36">
        <f t="shared" si="13"/>
        <v>855059.79162519076</v>
      </c>
      <c r="M51" s="36">
        <f t="shared" si="13"/>
        <v>657602.62791160657</v>
      </c>
      <c r="N51" s="36">
        <f t="shared" si="13"/>
        <v>770798.06224699714</v>
      </c>
      <c r="O51" s="36">
        <f t="shared" si="13"/>
        <v>10830852.21315283</v>
      </c>
      <c r="P51" s="45">
        <f>+O51/O65</f>
        <v>2.7093178972211257E-3</v>
      </c>
    </row>
    <row r="52" spans="2:16" ht="12.9" customHeight="1" x14ac:dyDescent="0.2">
      <c r="B52" s="44" t="s">
        <v>22</v>
      </c>
      <c r="C52" s="36">
        <f t="shared" ref="C52:O52" si="14">C28/$O$1</f>
        <v>46408.786249917044</v>
      </c>
      <c r="D52" s="36">
        <f t="shared" si="14"/>
        <v>60196.164310836815</v>
      </c>
      <c r="E52" s="36">
        <f t="shared" si="14"/>
        <v>103966.81929789633</v>
      </c>
      <c r="F52" s="36">
        <f t="shared" si="14"/>
        <v>191950.36166965292</v>
      </c>
      <c r="G52" s="36">
        <f t="shared" si="14"/>
        <v>268204.79129338375</v>
      </c>
      <c r="H52" s="36">
        <f t="shared" si="14"/>
        <v>419263.38841329882</v>
      </c>
      <c r="I52" s="36">
        <f t="shared" si="14"/>
        <v>315456.63282235048</v>
      </c>
      <c r="J52" s="36">
        <f t="shared" si="14"/>
        <v>379445.48410644365</v>
      </c>
      <c r="K52" s="36">
        <f t="shared" si="14"/>
        <v>347060.05707080761</v>
      </c>
      <c r="L52" s="36">
        <f t="shared" si="14"/>
        <v>308320.65830512973</v>
      </c>
      <c r="M52" s="36">
        <f t="shared" si="14"/>
        <v>190269.42730108168</v>
      </c>
      <c r="N52" s="36">
        <f t="shared" si="14"/>
        <v>107972.12821023293</v>
      </c>
      <c r="O52" s="36">
        <f t="shared" si="14"/>
        <v>2738514.6990510318</v>
      </c>
      <c r="P52" s="45">
        <f>+O52/O65</f>
        <v>6.8503444972981388E-4</v>
      </c>
    </row>
    <row r="53" spans="2:16" ht="12.9" customHeight="1" x14ac:dyDescent="0.2">
      <c r="B53" s="44" t="s">
        <v>23</v>
      </c>
      <c r="C53" s="36">
        <f t="shared" ref="C53:O53" si="15">C29/$O$1</f>
        <v>155703.09907757648</v>
      </c>
      <c r="D53" s="36">
        <f t="shared" si="15"/>
        <v>101168.62432809078</v>
      </c>
      <c r="E53" s="36">
        <f t="shared" si="15"/>
        <v>223873.78060919768</v>
      </c>
      <c r="F53" s="36">
        <f t="shared" si="15"/>
        <v>265575.28701307316</v>
      </c>
      <c r="G53" s="36">
        <f t="shared" si="15"/>
        <v>275458.62366447673</v>
      </c>
      <c r="H53" s="36">
        <f t="shared" si="15"/>
        <v>292368.96940739267</v>
      </c>
      <c r="I53" s="36">
        <f t="shared" si="15"/>
        <v>713688.10140022554</v>
      </c>
      <c r="J53" s="36">
        <f t="shared" si="15"/>
        <v>472379.321786449</v>
      </c>
      <c r="K53" s="36">
        <f t="shared" si="15"/>
        <v>272713.78326365387</v>
      </c>
      <c r="L53" s="36">
        <f t="shared" si="15"/>
        <v>243357.09071603953</v>
      </c>
      <c r="M53" s="36">
        <f t="shared" si="15"/>
        <v>113005.5079965492</v>
      </c>
      <c r="N53" s="36">
        <f t="shared" si="15"/>
        <v>238482.58013139557</v>
      </c>
      <c r="O53" s="36">
        <f t="shared" si="15"/>
        <v>3367774.7693941202</v>
      </c>
      <c r="P53" s="45">
        <f>+O53/O65</f>
        <v>8.424427069043314E-4</v>
      </c>
    </row>
    <row r="54" spans="2:16" ht="12.9" customHeight="1" x14ac:dyDescent="0.2">
      <c r="B54" s="46" t="s">
        <v>39</v>
      </c>
      <c r="C54" s="36">
        <f t="shared" ref="C54:O54" si="16">C30/$O$1</f>
        <v>3917.9773043997607</v>
      </c>
      <c r="D54" s="36">
        <f t="shared" si="16"/>
        <v>3445.616829252107</v>
      </c>
      <c r="E54" s="36">
        <f t="shared" si="16"/>
        <v>3561.4838409980753</v>
      </c>
      <c r="F54" s="36">
        <f t="shared" si="16"/>
        <v>2033.711593337315</v>
      </c>
      <c r="G54" s="36">
        <f t="shared" si="16"/>
        <v>3978.631627845245</v>
      </c>
      <c r="H54" s="36">
        <f t="shared" si="16"/>
        <v>14611.719423983011</v>
      </c>
      <c r="I54" s="36">
        <f t="shared" si="16"/>
        <v>20177.715840467183</v>
      </c>
      <c r="J54" s="36">
        <f t="shared" si="16"/>
        <v>17998.009157873781</v>
      </c>
      <c r="K54" s="36">
        <f t="shared" si="16"/>
        <v>11334.793284225894</v>
      </c>
      <c r="L54" s="36">
        <f t="shared" si="16"/>
        <v>22577.078770986795</v>
      </c>
      <c r="M54" s="36">
        <f t="shared" si="16"/>
        <v>8075.1211095626777</v>
      </c>
      <c r="N54" s="36">
        <f t="shared" si="16"/>
        <v>4040.4804565664608</v>
      </c>
      <c r="O54" s="36">
        <f t="shared" si="16"/>
        <v>115752.33923949829</v>
      </c>
      <c r="P54" s="45">
        <f>+O54/O65</f>
        <v>2.8955236224711904E-5</v>
      </c>
    </row>
    <row r="55" spans="2:16" ht="12.9" customHeight="1" x14ac:dyDescent="0.2">
      <c r="B55" s="44" t="s">
        <v>24</v>
      </c>
      <c r="C55" s="36">
        <f t="shared" ref="C55:O55" si="17">C31/$O$1</f>
        <v>273123.63129603822</v>
      </c>
      <c r="D55" s="36">
        <f t="shared" si="17"/>
        <v>158952.94976441702</v>
      </c>
      <c r="E55" s="36">
        <f t="shared" si="17"/>
        <v>430206.78213550994</v>
      </c>
      <c r="F55" s="36">
        <f t="shared" si="17"/>
        <v>530933.57223438844</v>
      </c>
      <c r="G55" s="36">
        <f t="shared" si="17"/>
        <v>570570.70807618287</v>
      </c>
      <c r="H55" s="36">
        <f t="shared" si="17"/>
        <v>663841.26352113602</v>
      </c>
      <c r="I55" s="36">
        <f t="shared" si="17"/>
        <v>1758989.8467051561</v>
      </c>
      <c r="J55" s="36">
        <f t="shared" si="17"/>
        <v>858626.05348729179</v>
      </c>
      <c r="K55" s="36">
        <f t="shared" si="17"/>
        <v>503688.8977370761</v>
      </c>
      <c r="L55" s="36">
        <f t="shared" si="17"/>
        <v>403507.06748954806</v>
      </c>
      <c r="M55" s="36">
        <f t="shared" si="17"/>
        <v>287774.23850288673</v>
      </c>
      <c r="N55" s="36">
        <f t="shared" si="17"/>
        <v>465205.91943725524</v>
      </c>
      <c r="O55" s="36">
        <f t="shared" si="17"/>
        <v>6905420.9303868869</v>
      </c>
      <c r="P55" s="45">
        <f>+O55/O65</f>
        <v>1.7273784321258335E-3</v>
      </c>
    </row>
    <row r="56" spans="2:16" ht="12.9" customHeight="1" x14ac:dyDescent="0.2">
      <c r="B56" s="44" t="s">
        <v>25</v>
      </c>
      <c r="C56" s="36">
        <f t="shared" ref="C56:O56" si="18">C32/$O$1</f>
        <v>6898019.3775300281</v>
      </c>
      <c r="D56" s="36">
        <f t="shared" si="18"/>
        <v>6301309.9741190523</v>
      </c>
      <c r="E56" s="36">
        <f t="shared" si="18"/>
        <v>8961931.6477536652</v>
      </c>
      <c r="F56" s="36">
        <f t="shared" si="18"/>
        <v>10937116.596987192</v>
      </c>
      <c r="G56" s="36">
        <f t="shared" si="18"/>
        <v>12808698.254695069</v>
      </c>
      <c r="H56" s="36">
        <f t="shared" si="18"/>
        <v>10161937.22211162</v>
      </c>
      <c r="I56" s="36">
        <f t="shared" si="18"/>
        <v>17591296.436392594</v>
      </c>
      <c r="J56" s="36">
        <f t="shared" si="18"/>
        <v>15289896.608932244</v>
      </c>
      <c r="K56" s="36">
        <f t="shared" si="18"/>
        <v>8346703.1654389799</v>
      </c>
      <c r="L56" s="36">
        <f t="shared" si="18"/>
        <v>9679918.5081956331</v>
      </c>
      <c r="M56" s="36">
        <f t="shared" si="18"/>
        <v>7267665.4057999859</v>
      </c>
      <c r="N56" s="36">
        <f t="shared" si="18"/>
        <v>9528935.6957993228</v>
      </c>
      <c r="O56" s="36">
        <f t="shared" si="18"/>
        <v>123773428.89375539</v>
      </c>
      <c r="P56" s="45">
        <f>+O56/O65</f>
        <v>3.0961697150206142E-2</v>
      </c>
    </row>
    <row r="57" spans="2:16" ht="12.9" customHeight="1" x14ac:dyDescent="0.2">
      <c r="B57" s="44" t="s">
        <v>26</v>
      </c>
      <c r="C57" s="36">
        <f t="shared" ref="C57:O57" si="19">C33/$O$1</f>
        <v>590934.50129404734</v>
      </c>
      <c r="D57" s="36">
        <f t="shared" si="19"/>
        <v>1307182.8256685911</v>
      </c>
      <c r="E57" s="36">
        <f t="shared" si="19"/>
        <v>695976.50806291052</v>
      </c>
      <c r="F57" s="36">
        <f t="shared" si="19"/>
        <v>2649706.1517021698</v>
      </c>
      <c r="G57" s="36">
        <f t="shared" si="19"/>
        <v>3183384.5643373812</v>
      </c>
      <c r="H57" s="36">
        <f t="shared" si="19"/>
        <v>4457208.4411706151</v>
      </c>
      <c r="I57" s="36">
        <f t="shared" si="19"/>
        <v>4815394.7839936288</v>
      </c>
      <c r="J57" s="36">
        <f t="shared" si="19"/>
        <v>5024362.4659897797</v>
      </c>
      <c r="K57" s="36">
        <f t="shared" si="19"/>
        <v>4339704.6917512771</v>
      </c>
      <c r="L57" s="36">
        <f t="shared" si="19"/>
        <v>3529554.5822549602</v>
      </c>
      <c r="M57" s="36">
        <f t="shared" si="19"/>
        <v>2475727.5200743247</v>
      </c>
      <c r="N57" s="36">
        <f t="shared" si="19"/>
        <v>2324429.0928396042</v>
      </c>
      <c r="O57" s="36">
        <f t="shared" si="19"/>
        <v>35393566.129139289</v>
      </c>
      <c r="P57" s="45">
        <f>+O57/O65</f>
        <v>8.8536359164522755E-3</v>
      </c>
    </row>
    <row r="58" spans="2:16" ht="12.9" customHeight="1" x14ac:dyDescent="0.2">
      <c r="B58" s="44" t="s">
        <v>27</v>
      </c>
      <c r="C58" s="36">
        <f t="shared" ref="C58:O58" si="20">C34/$O$1</f>
        <v>12750233.724865617</v>
      </c>
      <c r="D58" s="36">
        <f t="shared" si="20"/>
        <v>12864812.396310305</v>
      </c>
      <c r="E58" s="36">
        <f t="shared" si="20"/>
        <v>16754577.211493794</v>
      </c>
      <c r="F58" s="36">
        <f t="shared" si="20"/>
        <v>19564164.576282434</v>
      </c>
      <c r="G58" s="36">
        <f t="shared" si="20"/>
        <v>23777260.999402747</v>
      </c>
      <c r="H58" s="36">
        <f t="shared" si="20"/>
        <v>26348466.387948766</v>
      </c>
      <c r="I58" s="36">
        <f t="shared" si="20"/>
        <v>28863734.687105976</v>
      </c>
      <c r="J58" s="36">
        <f t="shared" si="20"/>
        <v>27137144.468776956</v>
      </c>
      <c r="K58" s="36">
        <f t="shared" si="20"/>
        <v>20358975.910810273</v>
      </c>
      <c r="L58" s="36">
        <f t="shared" si="20"/>
        <v>23059598.248058926</v>
      </c>
      <c r="M58" s="36">
        <f t="shared" si="20"/>
        <v>18267663.813126285</v>
      </c>
      <c r="N58" s="36">
        <f t="shared" si="20"/>
        <v>23901256.088658836</v>
      </c>
      <c r="O58" s="36">
        <f t="shared" si="20"/>
        <v>253647888.51284093</v>
      </c>
      <c r="P58" s="45">
        <f>+O58/O65</f>
        <v>6.3449555992061965E-2</v>
      </c>
    </row>
    <row r="59" spans="2:16" ht="12.9" customHeight="1" x14ac:dyDescent="0.2">
      <c r="B59" s="44" t="s">
        <v>28</v>
      </c>
      <c r="C59" s="36">
        <f t="shared" ref="C59:O59" si="21">C35/$O$1</f>
        <v>19730.838144535137</v>
      </c>
      <c r="D59" s="36">
        <f t="shared" si="21"/>
        <v>31923.020771119514</v>
      </c>
      <c r="E59" s="36">
        <f t="shared" si="21"/>
        <v>33526.445019576611</v>
      </c>
      <c r="F59" s="36">
        <f t="shared" si="21"/>
        <v>46594.067290463863</v>
      </c>
      <c r="G59" s="36">
        <f t="shared" si="21"/>
        <v>54491.472559559355</v>
      </c>
      <c r="H59" s="36">
        <f t="shared" si="21"/>
        <v>50999.004578936889</v>
      </c>
      <c r="I59" s="36">
        <f t="shared" si="21"/>
        <v>62104.452850222304</v>
      </c>
      <c r="J59" s="36">
        <f t="shared" si="21"/>
        <v>62918.972725462867</v>
      </c>
      <c r="K59" s="36">
        <f t="shared" si="21"/>
        <v>116428.69467117924</v>
      </c>
      <c r="L59" s="36">
        <f t="shared" si="21"/>
        <v>86056.805362001454</v>
      </c>
      <c r="M59" s="36">
        <f t="shared" si="21"/>
        <v>64239.166500763153</v>
      </c>
      <c r="N59" s="36">
        <f t="shared" si="21"/>
        <v>63377.131860110159</v>
      </c>
      <c r="O59" s="36">
        <f t="shared" si="21"/>
        <v>692390.07233393053</v>
      </c>
      <c r="P59" s="45">
        <f>+O59/O65</f>
        <v>1.7320011185772399E-4</v>
      </c>
    </row>
    <row r="60" spans="2:16" ht="12.9" customHeight="1" x14ac:dyDescent="0.2">
      <c r="B60" s="46" t="s">
        <v>41</v>
      </c>
      <c r="C60" s="36">
        <f t="shared" ref="C60:O60" si="22">C36/$O$1</f>
        <v>17368.372154754794</v>
      </c>
      <c r="D60" s="36">
        <f t="shared" si="22"/>
        <v>10916.318269294577</v>
      </c>
      <c r="E60" s="36">
        <f t="shared" si="22"/>
        <v>3923.4189395447606</v>
      </c>
      <c r="F60" s="36">
        <f t="shared" si="22"/>
        <v>5641.9138628973387</v>
      </c>
      <c r="G60" s="36">
        <f t="shared" si="22"/>
        <v>5294.4455504678472</v>
      </c>
      <c r="H60" s="36">
        <f t="shared" si="22"/>
        <v>3869.268033711593</v>
      </c>
      <c r="I60" s="36">
        <f t="shared" si="22"/>
        <v>7662.3531753931911</v>
      </c>
      <c r="J60" s="36">
        <f t="shared" si="22"/>
        <v>11859.711991505739</v>
      </c>
      <c r="K60" s="36">
        <f t="shared" si="22"/>
        <v>7877.8950162585434</v>
      </c>
      <c r="L60" s="36">
        <f t="shared" si="22"/>
        <v>3715.3095759506268</v>
      </c>
      <c r="M60" s="36">
        <f t="shared" si="22"/>
        <v>11299.090848762358</v>
      </c>
      <c r="N60" s="36">
        <f t="shared" si="22"/>
        <v>2622.4699714645963</v>
      </c>
      <c r="O60" s="36">
        <f t="shared" si="22"/>
        <v>92050.567390005963</v>
      </c>
      <c r="P60" s="45">
        <f>+O60/O65</f>
        <v>2.3026281290796461E-5</v>
      </c>
    </row>
    <row r="61" spans="2:16" ht="12.9" customHeight="1" x14ac:dyDescent="0.2">
      <c r="B61" s="46" t="s">
        <v>43</v>
      </c>
      <c r="C61" s="36">
        <f t="shared" ref="C61:O61" si="23">C37/$O$1</f>
        <v>5170.2170017917579</v>
      </c>
      <c r="D61" s="36">
        <f t="shared" si="23"/>
        <v>3607.0077642842921</v>
      </c>
      <c r="E61" s="36">
        <f t="shared" si="23"/>
        <v>3865.8172406928129</v>
      </c>
      <c r="F61" s="36">
        <f t="shared" si="23"/>
        <v>2979.3616032915256</v>
      </c>
      <c r="G61" s="36">
        <f t="shared" si="23"/>
        <v>2940.6065432344549</v>
      </c>
      <c r="H61" s="36">
        <f t="shared" si="23"/>
        <v>7605.1496449664874</v>
      </c>
      <c r="I61" s="36">
        <f t="shared" si="23"/>
        <v>4703.2981617891028</v>
      </c>
      <c r="J61" s="36">
        <f t="shared" si="23"/>
        <v>6897.073462074457</v>
      </c>
      <c r="K61" s="36">
        <f t="shared" si="23"/>
        <v>2948.0390205056738</v>
      </c>
      <c r="L61" s="36">
        <f t="shared" si="23"/>
        <v>9996.0183157475603</v>
      </c>
      <c r="M61" s="36">
        <f t="shared" si="23"/>
        <v>1879.8858583847634</v>
      </c>
      <c r="N61" s="36">
        <f t="shared" si="23"/>
        <v>12599.243479992036</v>
      </c>
      <c r="O61" s="36">
        <f t="shared" si="23"/>
        <v>65191.718096754921</v>
      </c>
      <c r="P61" s="45">
        <f>+O61/O65</f>
        <v>1.6307589201119509E-5</v>
      </c>
    </row>
    <row r="62" spans="2:16" ht="12.9" customHeight="1" x14ac:dyDescent="0.2">
      <c r="B62" s="44" t="s">
        <v>29</v>
      </c>
      <c r="C62" s="36">
        <f t="shared" ref="C62:O62" si="24">C38/$O$1</f>
        <v>2090845.5770124095</v>
      </c>
      <c r="D62" s="36">
        <f t="shared" si="24"/>
        <v>1816583.4494657905</v>
      </c>
      <c r="E62" s="36">
        <f t="shared" si="24"/>
        <v>2552388.8778286548</v>
      </c>
      <c r="F62" s="36">
        <f t="shared" si="24"/>
        <v>2945060.1897936161</v>
      </c>
      <c r="G62" s="36">
        <f t="shared" si="24"/>
        <v>2858439.3124958524</v>
      </c>
      <c r="H62" s="36">
        <f t="shared" si="24"/>
        <v>3318662.5522596058</v>
      </c>
      <c r="I62" s="36">
        <f t="shared" si="24"/>
        <v>4594830.181166633</v>
      </c>
      <c r="J62" s="36">
        <f t="shared" si="24"/>
        <v>4193055.2790497043</v>
      </c>
      <c r="K62" s="36">
        <f t="shared" si="24"/>
        <v>3109796.6686575087</v>
      </c>
      <c r="L62" s="36">
        <f t="shared" si="24"/>
        <v>3015358.9488353571</v>
      </c>
      <c r="M62" s="36">
        <f t="shared" si="24"/>
        <v>2292384.3652531686</v>
      </c>
      <c r="N62" s="36">
        <f t="shared" si="24"/>
        <v>2795981.4188068216</v>
      </c>
      <c r="O62" s="36">
        <f t="shared" si="24"/>
        <v>35583386.820625119</v>
      </c>
      <c r="P62" s="45">
        <f>+O62/O65</f>
        <v>8.9011192156963469E-3</v>
      </c>
    </row>
    <row r="63" spans="2:16" ht="12.9" customHeight="1" x14ac:dyDescent="0.2">
      <c r="B63" s="44" t="s">
        <v>30</v>
      </c>
      <c r="C63" s="36">
        <f t="shared" ref="C63:O63" si="25">C39/$O$1</f>
        <v>170003430.61915189</v>
      </c>
      <c r="D63" s="36">
        <f t="shared" si="25"/>
        <v>161756931.05050102</v>
      </c>
      <c r="E63" s="36">
        <f t="shared" si="25"/>
        <v>238607175.79135972</v>
      </c>
      <c r="F63" s="36">
        <f t="shared" si="25"/>
        <v>268872896.67529362</v>
      </c>
      <c r="G63" s="36">
        <f t="shared" si="25"/>
        <v>308244136.43904704</v>
      </c>
      <c r="H63" s="36">
        <f t="shared" si="25"/>
        <v>328451941.73468709</v>
      </c>
      <c r="I63" s="36">
        <f t="shared" si="25"/>
        <v>502959406.19815511</v>
      </c>
      <c r="J63" s="36">
        <f t="shared" si="25"/>
        <v>521502647.023691</v>
      </c>
      <c r="K63" s="36">
        <f t="shared" si="25"/>
        <v>304641363.32868803</v>
      </c>
      <c r="L63" s="36">
        <f t="shared" si="25"/>
        <v>238070715.50866014</v>
      </c>
      <c r="M63" s="36">
        <f t="shared" si="25"/>
        <v>194612636.80403477</v>
      </c>
      <c r="N63" s="36">
        <f t="shared" si="25"/>
        <v>229455440.83880815</v>
      </c>
      <c r="O63" s="36">
        <f t="shared" si="25"/>
        <v>3467178722.0120778</v>
      </c>
      <c r="P63" s="45">
        <f>+O63/O65</f>
        <v>0.867308424078027</v>
      </c>
    </row>
    <row r="64" spans="2:16" ht="12.9" customHeight="1" x14ac:dyDescent="0.2">
      <c r="B64" s="44" t="s">
        <v>31</v>
      </c>
      <c r="C64" s="36">
        <f t="shared" ref="C64:O64" si="26">C40/$O$1</f>
        <v>182029.06629504278</v>
      </c>
      <c r="D64" s="36">
        <f t="shared" si="26"/>
        <v>66606.675957263258</v>
      </c>
      <c r="E64" s="36">
        <f t="shared" si="26"/>
        <v>136993.96111221713</v>
      </c>
      <c r="F64" s="36">
        <f t="shared" si="26"/>
        <v>264852.47859844711</v>
      </c>
      <c r="G64" s="36">
        <f t="shared" si="26"/>
        <v>338318.00384896144</v>
      </c>
      <c r="H64" s="36">
        <f t="shared" si="26"/>
        <v>1143213.6173601432</v>
      </c>
      <c r="I64" s="36">
        <f t="shared" si="26"/>
        <v>3178958.789567987</v>
      </c>
      <c r="J64" s="36">
        <f t="shared" si="26"/>
        <v>2995488.4862963697</v>
      </c>
      <c r="K64" s="36">
        <f t="shared" si="26"/>
        <v>1212904.9041077709</v>
      </c>
      <c r="L64" s="36">
        <f t="shared" si="26"/>
        <v>196770.85407127213</v>
      </c>
      <c r="M64" s="36">
        <f t="shared" si="26"/>
        <v>116449.00126086667</v>
      </c>
      <c r="N64" s="36">
        <f t="shared" si="26"/>
        <v>153499.76773508528</v>
      </c>
      <c r="O64" s="36">
        <f t="shared" si="26"/>
        <v>9986085.6062114276</v>
      </c>
      <c r="P64" s="45">
        <f>+O64/O65</f>
        <v>2.4980010735660405E-3</v>
      </c>
    </row>
    <row r="65" spans="2:16" ht="12.9" customHeight="1" x14ac:dyDescent="0.2">
      <c r="B65" s="37" t="s">
        <v>33</v>
      </c>
      <c r="C65" s="38">
        <f t="shared" ref="C65:O65" si="27">C41/$O$1</f>
        <v>195030619.28462404</v>
      </c>
      <c r="D65" s="38">
        <f t="shared" si="27"/>
        <v>185981453.18202931</v>
      </c>
      <c r="E65" s="38">
        <f t="shared" si="27"/>
        <v>270984468.7769593</v>
      </c>
      <c r="F65" s="38">
        <f t="shared" si="27"/>
        <v>309272572.69891828</v>
      </c>
      <c r="G65" s="38">
        <f t="shared" si="27"/>
        <v>356180319.33107704</v>
      </c>
      <c r="H65" s="38">
        <f t="shared" si="27"/>
        <v>382300698.52014065</v>
      </c>
      <c r="I65" s="38">
        <f t="shared" si="27"/>
        <v>577173547.14977765</v>
      </c>
      <c r="J65" s="38">
        <f t="shared" si="27"/>
        <v>587987193.17804766</v>
      </c>
      <c r="K65" s="38">
        <f t="shared" si="27"/>
        <v>349007864.88818103</v>
      </c>
      <c r="L65" s="38">
        <f t="shared" si="27"/>
        <v>282571518.34892827</v>
      </c>
      <c r="M65" s="38">
        <f t="shared" si="27"/>
        <v>228953510.12011412</v>
      </c>
      <c r="N65" s="38">
        <f t="shared" si="27"/>
        <v>272186864.8218196</v>
      </c>
      <c r="O65" s="38">
        <f t="shared" si="27"/>
        <v>3997630630.3006167</v>
      </c>
      <c r="P65" s="47">
        <f t="shared" ref="P65" si="28">SUM(P47:P64)</f>
        <v>1</v>
      </c>
    </row>
    <row r="66" spans="2:16" ht="12.9" customHeight="1" x14ac:dyDescent="0.2">
      <c r="C66" s="36"/>
      <c r="D66" s="36"/>
      <c r="E66" s="36"/>
      <c r="F66" s="36"/>
      <c r="G66" s="36"/>
      <c r="H66" s="36"/>
      <c r="I66" s="36"/>
      <c r="J66" s="36"/>
      <c r="K66" s="36"/>
      <c r="L66" s="36"/>
      <c r="M66" s="36"/>
      <c r="N66" s="36"/>
    </row>
    <row r="67" spans="2:16" ht="12.9" customHeight="1" x14ac:dyDescent="0.2">
      <c r="C67" s="36"/>
      <c r="D67" s="36"/>
      <c r="E67" s="36"/>
      <c r="F67" s="36"/>
      <c r="G67" s="36"/>
      <c r="H67" s="36"/>
      <c r="I67" s="36"/>
      <c r="J67" s="36"/>
      <c r="K67" s="36"/>
      <c r="L67" s="36"/>
      <c r="M67" s="36"/>
      <c r="N67" s="36"/>
    </row>
    <row r="68" spans="2:16" ht="12.9" customHeight="1" x14ac:dyDescent="0.25">
      <c r="B68" s="48" t="s">
        <v>65</v>
      </c>
      <c r="C68" s="36"/>
      <c r="D68" s="36"/>
      <c r="E68" s="36"/>
      <c r="F68" s="36"/>
      <c r="G68" s="36"/>
      <c r="H68" s="36"/>
      <c r="I68" s="36"/>
      <c r="J68" s="36"/>
      <c r="K68" s="36"/>
      <c r="L68" s="36"/>
      <c r="M68" s="36"/>
      <c r="N68" s="36"/>
    </row>
    <row r="69" spans="2:16" ht="12.9" customHeight="1" x14ac:dyDescent="0.25">
      <c r="B69" s="34" t="s">
        <v>64</v>
      </c>
      <c r="C69" s="36"/>
      <c r="D69" s="36"/>
      <c r="E69" s="36"/>
      <c r="F69" s="36"/>
      <c r="G69" s="36"/>
      <c r="H69" s="36"/>
      <c r="I69" s="36"/>
      <c r="J69" s="36"/>
      <c r="K69" s="36"/>
      <c r="L69" s="36"/>
      <c r="M69" s="36"/>
      <c r="N69" s="36"/>
    </row>
    <row r="70" spans="2:16" ht="12.9" customHeight="1" x14ac:dyDescent="0.2">
      <c r="C70" s="36"/>
      <c r="D70" s="36"/>
      <c r="E70" s="36"/>
      <c r="F70" s="36"/>
      <c r="G70" s="36"/>
      <c r="H70" s="36"/>
      <c r="I70" s="36"/>
      <c r="J70" s="36"/>
      <c r="K70" s="36"/>
      <c r="L70" s="36"/>
      <c r="M70" s="36"/>
      <c r="N70" s="36"/>
    </row>
    <row r="71" spans="2:16" ht="10.199999999999999" x14ac:dyDescent="0.2">
      <c r="B71" s="42" t="s">
        <v>56</v>
      </c>
      <c r="C71" s="35" t="s">
        <v>44</v>
      </c>
      <c r="D71" s="35" t="s">
        <v>45</v>
      </c>
      <c r="E71" s="35" t="s">
        <v>46</v>
      </c>
      <c r="F71" s="35" t="s">
        <v>47</v>
      </c>
      <c r="G71" s="35" t="s">
        <v>48</v>
      </c>
      <c r="H71" s="35" t="s">
        <v>49</v>
      </c>
      <c r="I71" s="35" t="s">
        <v>50</v>
      </c>
      <c r="J71" s="35" t="s">
        <v>51</v>
      </c>
      <c r="K71" s="35" t="s">
        <v>52</v>
      </c>
      <c r="L71" s="35" t="s">
        <v>53</v>
      </c>
      <c r="M71" s="35" t="s">
        <v>54</v>
      </c>
      <c r="N71" s="35" t="s">
        <v>69</v>
      </c>
    </row>
    <row r="72" spans="2:16" ht="12.9" customHeight="1" x14ac:dyDescent="0.2">
      <c r="B72" s="32" t="s">
        <v>30</v>
      </c>
      <c r="C72" s="49">
        <f t="shared" ref="C72:G72" si="29">+C39/C8</f>
        <v>0.87167559249274629</v>
      </c>
      <c r="D72" s="49">
        <f t="shared" si="29"/>
        <v>0.86974764570842156</v>
      </c>
      <c r="E72" s="49">
        <f t="shared" si="29"/>
        <v>0.8805197466418323</v>
      </c>
      <c r="F72" s="49">
        <f t="shared" si="29"/>
        <v>0.86937194051489852</v>
      </c>
      <c r="G72" s="49">
        <f t="shared" si="29"/>
        <v>0.86541596969182255</v>
      </c>
      <c r="H72" s="49">
        <f>+H39/H8</f>
        <v>0.85914554434794821</v>
      </c>
      <c r="I72" s="49">
        <f>+I39/I8</f>
        <v>0.87141797936147647</v>
      </c>
      <c r="J72" s="49">
        <f>+J39/J8</f>
        <v>0.88692858122468576</v>
      </c>
      <c r="K72" s="49">
        <f>+K39/K8</f>
        <v>0.87287821845015545</v>
      </c>
      <c r="L72" s="49">
        <f>L39/L8</f>
        <v>0.84251490348253322</v>
      </c>
      <c r="M72" s="49">
        <f>M39/M8</f>
        <v>0.85000940453778862</v>
      </c>
      <c r="N72" s="49">
        <f>N39/N8</f>
        <v>0.84300703117696529</v>
      </c>
    </row>
    <row r="73" spans="2:16" ht="12.9" customHeight="1" x14ac:dyDescent="0.2">
      <c r="B73" s="32" t="s">
        <v>27</v>
      </c>
      <c r="C73" s="49">
        <f t="shared" ref="C73:I73" si="30">+C34/C8</f>
        <v>6.5375548576083659E-2</v>
      </c>
      <c r="D73" s="49">
        <f t="shared" si="30"/>
        <v>6.9172555522076018E-2</v>
      </c>
      <c r="E73" s="49">
        <f t="shared" si="30"/>
        <v>6.1828551603391256E-2</v>
      </c>
      <c r="F73" s="49">
        <f t="shared" si="30"/>
        <v>6.3258647236489524E-2</v>
      </c>
      <c r="G73" s="49">
        <f t="shared" si="30"/>
        <v>6.6756245948842802E-2</v>
      </c>
      <c r="H73" s="49">
        <f t="shared" si="30"/>
        <v>6.8920790597406287E-2</v>
      </c>
      <c r="I73" s="49">
        <f t="shared" si="30"/>
        <v>5.0008762233893202E-2</v>
      </c>
      <c r="J73" s="49">
        <f>+J34/J8</f>
        <v>4.6152611457575737E-2</v>
      </c>
      <c r="K73" s="49">
        <f>+K34/K8</f>
        <v>5.8333859947061951E-2</v>
      </c>
      <c r="L73" s="49">
        <f>L34/L8</f>
        <v>8.1606236830932849E-2</v>
      </c>
      <c r="M73" s="49">
        <f>M34/M8</f>
        <v>7.9787655596730789E-2</v>
      </c>
      <c r="N73" s="49">
        <f>N34/N8</f>
        <v>8.7811937965137296E-2</v>
      </c>
    </row>
    <row r="74" spans="2:16" ht="12.9" customHeight="1" x14ac:dyDescent="0.2">
      <c r="B74" s="32" t="s">
        <v>25</v>
      </c>
      <c r="C74" s="49">
        <f t="shared" ref="C74:I74" si="31">+C32/C8</f>
        <v>3.536890465113679E-2</v>
      </c>
      <c r="D74" s="49">
        <f t="shared" si="31"/>
        <v>3.3881389064917382E-2</v>
      </c>
      <c r="E74" s="49">
        <f t="shared" si="31"/>
        <v>3.3071753847007418E-2</v>
      </c>
      <c r="F74" s="49">
        <f t="shared" si="31"/>
        <v>3.5364004320016594E-2</v>
      </c>
      <c r="G74" s="49">
        <f t="shared" si="31"/>
        <v>3.5961274555400456E-2</v>
      </c>
      <c r="H74" s="49">
        <f t="shared" si="31"/>
        <v>2.6581006159412654E-2</v>
      </c>
      <c r="I74" s="49">
        <f t="shared" si="31"/>
        <v>3.0478348363785317E-2</v>
      </c>
      <c r="J74" s="49">
        <f>+J32/J8</f>
        <v>2.6003791896029155E-2</v>
      </c>
      <c r="K74" s="49">
        <f>+K32/K8</f>
        <v>2.3915515967278242E-2</v>
      </c>
      <c r="L74" s="49">
        <f>L32/L8</f>
        <v>3.4256525798338114E-2</v>
      </c>
      <c r="M74" s="49">
        <f>M32/M8</f>
        <v>3.1742974379327951E-2</v>
      </c>
      <c r="N74" s="49">
        <f>N32/N8</f>
        <v>3.5008800670955242E-2</v>
      </c>
    </row>
    <row r="75" spans="2:16" ht="12.9" customHeight="1" x14ac:dyDescent="0.2">
      <c r="B75" s="50" t="s">
        <v>34</v>
      </c>
      <c r="C75" s="51">
        <f t="shared" ref="C75:G75" si="32">1-C72-C73-C74</f>
        <v>2.7579954280033264E-2</v>
      </c>
      <c r="D75" s="51">
        <f t="shared" si="32"/>
        <v>2.7198409704585043E-2</v>
      </c>
      <c r="E75" s="51">
        <f t="shared" si="32"/>
        <v>2.4579947907769024E-2</v>
      </c>
      <c r="F75" s="51">
        <f t="shared" si="32"/>
        <v>3.200540792859536E-2</v>
      </c>
      <c r="G75" s="51">
        <f t="shared" si="32"/>
        <v>3.1866509803934191E-2</v>
      </c>
      <c r="H75" s="51">
        <f t="shared" ref="H75:N75" si="33">1-H72-H73-H74</f>
        <v>4.535265889523285E-2</v>
      </c>
      <c r="I75" s="51">
        <f t="shared" si="33"/>
        <v>4.8094910040845019E-2</v>
      </c>
      <c r="J75" s="51">
        <f t="shared" si="33"/>
        <v>4.0915015421709347E-2</v>
      </c>
      <c r="K75" s="51">
        <f t="shared" si="33"/>
        <v>4.4872405635504362E-2</v>
      </c>
      <c r="L75" s="51">
        <f t="shared" si="33"/>
        <v>4.162233388819582E-2</v>
      </c>
      <c r="M75" s="51">
        <f t="shared" si="33"/>
        <v>3.8459965486152645E-2</v>
      </c>
      <c r="N75" s="51">
        <f t="shared" si="33"/>
        <v>3.4172230186942168E-2</v>
      </c>
    </row>
    <row r="76" spans="2:16" ht="12.9" customHeight="1" x14ac:dyDescent="0.2">
      <c r="B76" s="52" t="s">
        <v>32</v>
      </c>
      <c r="C76" s="53">
        <f t="shared" ref="C76:N76" si="34">SUM(C72:C75)</f>
        <v>1</v>
      </c>
      <c r="D76" s="53">
        <f t="shared" si="34"/>
        <v>1</v>
      </c>
      <c r="E76" s="53">
        <f t="shared" si="34"/>
        <v>1</v>
      </c>
      <c r="F76" s="53">
        <f t="shared" si="34"/>
        <v>1</v>
      </c>
      <c r="G76" s="53">
        <f t="shared" si="34"/>
        <v>1</v>
      </c>
      <c r="H76" s="53">
        <f t="shared" si="34"/>
        <v>1</v>
      </c>
      <c r="I76" s="53">
        <f>SUM(I72:I75)</f>
        <v>0.99999999999999989</v>
      </c>
      <c r="J76" s="53">
        <f t="shared" si="34"/>
        <v>1</v>
      </c>
      <c r="K76" s="53">
        <f t="shared" si="34"/>
        <v>1</v>
      </c>
      <c r="L76" s="53">
        <f t="shared" si="34"/>
        <v>1</v>
      </c>
      <c r="M76" s="53">
        <f t="shared" si="34"/>
        <v>0.99999999999999989</v>
      </c>
      <c r="N76" s="53">
        <f t="shared" si="34"/>
        <v>1</v>
      </c>
    </row>
    <row r="79" spans="2:16" ht="12.9" customHeight="1" x14ac:dyDescent="0.25">
      <c r="B79" s="41" t="s">
        <v>35</v>
      </c>
    </row>
    <row r="80" spans="2:16" ht="12.9" customHeight="1" x14ac:dyDescent="0.25">
      <c r="B80" s="34" t="s">
        <v>64</v>
      </c>
    </row>
    <row r="82" spans="2:14" ht="12.9" customHeight="1" x14ac:dyDescent="0.2">
      <c r="B82" s="42"/>
      <c r="C82" s="35" t="s">
        <v>44</v>
      </c>
      <c r="D82" s="35" t="s">
        <v>45</v>
      </c>
      <c r="E82" s="35" t="s">
        <v>46</v>
      </c>
      <c r="F82" s="35" t="s">
        <v>47</v>
      </c>
      <c r="G82" s="35" t="s">
        <v>48</v>
      </c>
      <c r="H82" s="35" t="s">
        <v>49</v>
      </c>
      <c r="I82" s="35" t="s">
        <v>50</v>
      </c>
      <c r="J82" s="35" t="s">
        <v>51</v>
      </c>
      <c r="K82" s="35" t="s">
        <v>52</v>
      </c>
      <c r="L82" s="35" t="s">
        <v>53</v>
      </c>
      <c r="M82" s="35" t="s">
        <v>54</v>
      </c>
      <c r="N82" s="35" t="s">
        <v>69</v>
      </c>
    </row>
    <row r="83" spans="2:14" ht="12.9" customHeight="1" x14ac:dyDescent="0.2">
      <c r="B83" s="32" t="s">
        <v>66</v>
      </c>
      <c r="C83" s="45">
        <f>+'siječanj 2018'!E24/' 2018'!C8</f>
        <v>0.64482113635840665</v>
      </c>
      <c r="D83" s="45">
        <f>+'veljača 2018 '!E24/' 2018'!D8</f>
        <v>0.69218535002286796</v>
      </c>
      <c r="E83" s="45">
        <f>+'ožujak 2018'!E24/' 2018'!E41</f>
        <v>0.70952778005471118</v>
      </c>
      <c r="F83" s="45">
        <f>+'travanj 2018'!E24/' 2018'!F41</f>
        <v>0.73574283588853884</v>
      </c>
      <c r="G83" s="45">
        <f>+'svibanj 2018'!E24/' 2018'!G41</f>
        <v>0.74542131203159578</v>
      </c>
      <c r="H83" s="45">
        <f>+'lipanj 2018 '!E24/' 2018'!H41</f>
        <v>0.75800432861855549</v>
      </c>
      <c r="I83" s="45">
        <f>+'srpanj 2018 '!E24/' 2018'!I41</f>
        <v>0.78104529314295634</v>
      </c>
      <c r="J83" s="45">
        <f>+'kolovoz 2018'!E24/' 2018'!J41</f>
        <v>0.77079207031763664</v>
      </c>
      <c r="K83" s="45">
        <f>+'rujan 2018'!E24/' 2018'!K41</f>
        <v>0.71734478612619346</v>
      </c>
      <c r="L83" s="45">
        <f>'listopad 2018'!$E$24/' 2018'!L41</f>
        <v>0.68816664861897614</v>
      </c>
      <c r="M83" s="45">
        <f>'studeni 2018'!$E$24/' 2018'!M41</f>
        <v>0.68028945652342865</v>
      </c>
      <c r="N83" s="45">
        <f>'prosinac 2018'!$E$24/N41</f>
        <v>0.65950227726003052</v>
      </c>
    </row>
    <row r="84" spans="2:14" ht="12.9" customHeight="1" x14ac:dyDescent="0.2">
      <c r="B84" s="32" t="s">
        <v>67</v>
      </c>
      <c r="C84" s="45">
        <f>+'siječanj 2018'!E50/' 2018'!C8</f>
        <v>0.35517714872381051</v>
      </c>
      <c r="D84" s="45">
        <f>+'veljača 2018 '!E50/' 2018'!D8</f>
        <v>0.30781282521334347</v>
      </c>
      <c r="E84" s="45">
        <f>+'ožujak 2018'!E50/' 2018'!E41</f>
        <v>0.29047114536768304</v>
      </c>
      <c r="F84" s="45">
        <f>+'travanj 2018'!E50/' 2018'!F41</f>
        <v>0.26425622256711689</v>
      </c>
      <c r="G84" s="45">
        <f>+'svibanj 2018'!E50/' 2018'!G41</f>
        <v>0.25457777391158698</v>
      </c>
      <c r="H84" s="45">
        <f>+'lipanj 2018 '!E50/' 2018'!H41</f>
        <v>0.24199490969347792</v>
      </c>
      <c r="I84" s="45">
        <f>+'srpanj 2018 '!E50/' 2018'!I41</f>
        <v>0.21895420234008664</v>
      </c>
      <c r="J84" s="45">
        <f>+'kolovoz 2018'!E50/' 2018'!J41</f>
        <v>0.22920743444395503</v>
      </c>
      <c r="K84" s="45">
        <f>+'rujan 2018'!E50/' 2018'!K41</f>
        <v>0.2826551724226315</v>
      </c>
      <c r="L84" s="45">
        <f>'listopad 2018'!$E$50/' 2018'!L41</f>
        <v>0.31183285397259808</v>
      </c>
      <c r="M84" s="45">
        <f>'studeni 2018'!$E$50/M41</f>
        <v>0.3197105434765713</v>
      </c>
      <c r="N84" s="45">
        <f>'prosinac 2018'!$E$50/N41</f>
        <v>0.34049772273996942</v>
      </c>
    </row>
    <row r="85" spans="2:14" ht="12.9" customHeight="1" x14ac:dyDescent="0.2">
      <c r="B85" s="54" t="s">
        <v>68</v>
      </c>
      <c r="C85" s="55">
        <f>+'siječanj 2018'!E73/' 2018'!C8</f>
        <v>1.7149177828161986E-6</v>
      </c>
      <c r="D85" s="56">
        <f>+'veljača 2018 '!E73/' 2018'!D8</f>
        <v>1.8247637885915337E-6</v>
      </c>
      <c r="E85" s="56">
        <f>+'ožujak 2018'!E73/' 2018'!E41</f>
        <v>1.0745776057791861E-6</v>
      </c>
      <c r="F85" s="56">
        <f>+'travanj 2018'!E73/' 2018'!F41</f>
        <v>9.4154434426738292E-7</v>
      </c>
      <c r="G85" s="56">
        <f>+'svibanj 2018'!E73/' 2018'!G41</f>
        <v>9.140568172113251E-7</v>
      </c>
      <c r="H85" s="56">
        <f>+'lipanj 2018 '!E73/' 2018'!H41</f>
        <v>7.616879665375465E-7</v>
      </c>
      <c r="I85" s="56">
        <f>+'srpanj 2018 '!E73/' 2018'!I41</f>
        <v>5.0451695698750414E-7</v>
      </c>
      <c r="J85" s="56">
        <f>+'kolovoz 2018'!E73/' 2018'!J41</f>
        <v>4.9523840831940281E-7</v>
      </c>
      <c r="K85" s="56">
        <f>+'rujan 2018'!E73/' 2018'!K41</f>
        <v>4.1451175095521895E-8</v>
      </c>
      <c r="L85" s="56">
        <f>'listopad 2018'!$E$73/' 2018'!L41</f>
        <v>4.9740842577605123E-7</v>
      </c>
      <c r="M85" s="56">
        <f>'studeni 2018'!$E$73/M41</f>
        <v>0</v>
      </c>
      <c r="N85" s="56">
        <f>'prosinac 2018'!$E$73/N41</f>
        <v>0</v>
      </c>
    </row>
    <row r="86" spans="2:14" ht="12.9" customHeight="1" x14ac:dyDescent="0.2">
      <c r="B86" s="52" t="s">
        <v>32</v>
      </c>
      <c r="C86" s="57">
        <f t="shared" ref="C86:N86" si="35">SUM(C83:C85)</f>
        <v>0.99999999999999989</v>
      </c>
      <c r="D86" s="57">
        <f t="shared" si="35"/>
        <v>1</v>
      </c>
      <c r="E86" s="57">
        <f t="shared" si="35"/>
        <v>1</v>
      </c>
      <c r="F86" s="57">
        <f t="shared" si="35"/>
        <v>1</v>
      </c>
      <c r="G86" s="57">
        <f t="shared" si="35"/>
        <v>1</v>
      </c>
      <c r="H86" s="57">
        <f t="shared" si="35"/>
        <v>1</v>
      </c>
      <c r="I86" s="57">
        <f t="shared" si="35"/>
        <v>1</v>
      </c>
      <c r="J86" s="57">
        <f t="shared" si="35"/>
        <v>1</v>
      </c>
      <c r="K86" s="57">
        <f t="shared" si="35"/>
        <v>1</v>
      </c>
      <c r="L86" s="57">
        <f t="shared" si="35"/>
        <v>1</v>
      </c>
      <c r="M86" s="57">
        <f t="shared" si="35"/>
        <v>1</v>
      </c>
      <c r="N86" s="57">
        <f t="shared" si="35"/>
        <v>1</v>
      </c>
    </row>
    <row r="89" spans="2:14" ht="12.9" customHeight="1" x14ac:dyDescent="0.2">
      <c r="B89" s="31" t="s">
        <v>124</v>
      </c>
    </row>
  </sheetData>
  <sheetProtection algorithmName="SHA-512" hashValue="fIZ6KQ5eCaPBkzl8XJLMKnogvmQQML+H9TXltjFWzhy86C1uashpGT0hIxaYqXY07P1IkEbGG8PGgDVBcvEi8Q==" saltValue="TkPNlTuGxerqR+oYHH27rg==" spinCount="100000" sheet="1" objects="1" scenarios="1"/>
  <pageMargins left="0.70866141732283472" right="0.70866141732283472" top="0.74803149606299213" bottom="0.74803149606299213" header="0.31496062992125984" footer="0.31496062992125984"/>
  <pageSetup paperSize="9" scale="6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R85"/>
  <sheetViews>
    <sheetView showGridLines="0" zoomScale="85" zoomScaleNormal="85" workbookViewId="0"/>
  </sheetViews>
  <sheetFormatPr defaultColWidth="9.28515625" defaultRowHeight="12.9" customHeight="1" x14ac:dyDescent="0.2"/>
  <cols>
    <col min="1" max="1" width="2.85546875" style="21" customWidth="1"/>
    <col min="2" max="3" width="10.28515625" style="21" customWidth="1"/>
    <col min="4" max="4" width="13.85546875" style="21" customWidth="1"/>
    <col min="5" max="6" width="14.140625" style="21" customWidth="1"/>
    <col min="7" max="7" width="10.28515625" style="21" customWidth="1"/>
    <col min="8" max="8" width="11.42578125" style="21" customWidth="1"/>
    <col min="9" max="10" width="17.85546875" style="21" customWidth="1"/>
    <col min="11" max="16384" width="9.28515625" style="21"/>
  </cols>
  <sheetData>
    <row r="2" spans="2:6" ht="12.9" customHeight="1" x14ac:dyDescent="0.3">
      <c r="B2" s="17" t="s">
        <v>70</v>
      </c>
      <c r="C2" s="16"/>
      <c r="D2" s="29"/>
      <c r="E2" s="29"/>
      <c r="F2" s="29"/>
    </row>
    <row r="3" spans="2:6" ht="12.9" customHeight="1" x14ac:dyDescent="0.2">
      <c r="B3" s="23"/>
      <c r="C3" s="29"/>
      <c r="D3" s="29"/>
      <c r="E3" s="29"/>
      <c r="F3" s="29"/>
    </row>
    <row r="4" spans="2:6" ht="22.5" customHeight="1" x14ac:dyDescent="0.2">
      <c r="B4" s="61" t="s">
        <v>56</v>
      </c>
      <c r="C4" s="61"/>
      <c r="D4" s="61" t="s">
        <v>57</v>
      </c>
      <c r="E4" s="61"/>
      <c r="F4" s="61"/>
    </row>
    <row r="5" spans="2:6" ht="20.399999999999999" x14ac:dyDescent="0.2">
      <c r="B5" s="24" t="s">
        <v>0</v>
      </c>
      <c r="C5" s="24" t="s">
        <v>1</v>
      </c>
      <c r="D5" s="24" t="s">
        <v>58</v>
      </c>
      <c r="E5" s="24" t="s">
        <v>59</v>
      </c>
      <c r="F5" s="24" t="s">
        <v>121</v>
      </c>
    </row>
    <row r="6" spans="2:6" ht="12.9" customHeight="1" x14ac:dyDescent="0.2">
      <c r="B6" s="18" t="s">
        <v>2</v>
      </c>
      <c r="C6" s="18" t="s">
        <v>17</v>
      </c>
      <c r="D6" s="26">
        <v>723430</v>
      </c>
      <c r="E6" s="26">
        <v>3393237</v>
      </c>
      <c r="F6" s="26">
        <f>E6/' 2018'!$O$1</f>
        <v>450359.94425642042</v>
      </c>
    </row>
    <row r="7" spans="2:6" ht="12.9" customHeight="1" x14ac:dyDescent="0.2">
      <c r="B7" s="18" t="s">
        <v>3</v>
      </c>
      <c r="C7" s="18" t="s">
        <v>18</v>
      </c>
      <c r="D7" s="26">
        <v>580415</v>
      </c>
      <c r="E7" s="26">
        <v>2766926</v>
      </c>
      <c r="F7" s="26">
        <f>E7/' 2018'!$O$1</f>
        <v>367234.18939544761</v>
      </c>
    </row>
    <row r="8" spans="2:6" ht="12.9" customHeight="1" x14ac:dyDescent="0.2">
      <c r="B8" s="18" t="s">
        <v>4</v>
      </c>
      <c r="C8" s="18" t="s">
        <v>19</v>
      </c>
      <c r="D8" s="26">
        <v>2791170</v>
      </c>
      <c r="E8" s="26">
        <v>782329</v>
      </c>
      <c r="F8" s="26">
        <f>E8/' 2018'!$O$1</f>
        <v>103832.90198420598</v>
      </c>
    </row>
    <row r="9" spans="2:6" ht="12.9" customHeight="1" x14ac:dyDescent="0.2">
      <c r="B9" s="18" t="s">
        <v>5</v>
      </c>
      <c r="C9" s="18" t="s">
        <v>20</v>
      </c>
      <c r="D9" s="26">
        <v>1225100</v>
      </c>
      <c r="E9" s="26">
        <v>1195321</v>
      </c>
      <c r="F9" s="26">
        <f>E9/' 2018'!$O$1</f>
        <v>158646.36007697921</v>
      </c>
    </row>
    <row r="10" spans="2:6" ht="12.9" customHeight="1" x14ac:dyDescent="0.2">
      <c r="B10" s="18" t="s">
        <v>6</v>
      </c>
      <c r="C10" s="18" t="s">
        <v>21</v>
      </c>
      <c r="D10" s="26">
        <v>97370130</v>
      </c>
      <c r="E10" s="26">
        <v>2223589</v>
      </c>
      <c r="F10" s="26">
        <f>E10/' 2018'!$O$1</f>
        <v>295120.97683986992</v>
      </c>
    </row>
    <row r="11" spans="2:6" ht="12.9" customHeight="1" x14ac:dyDescent="0.2">
      <c r="B11" s="18" t="s">
        <v>7</v>
      </c>
      <c r="C11" s="18" t="s">
        <v>22</v>
      </c>
      <c r="D11" s="26">
        <v>6019081</v>
      </c>
      <c r="E11" s="26">
        <v>305849</v>
      </c>
      <c r="F11" s="26">
        <f>E11/' 2018'!$O$1</f>
        <v>40593.138230804965</v>
      </c>
    </row>
    <row r="12" spans="2:6" ht="12.9" customHeight="1" x14ac:dyDescent="0.2">
      <c r="B12" s="18" t="s">
        <v>8</v>
      </c>
      <c r="C12" s="18" t="s">
        <v>23</v>
      </c>
      <c r="D12" s="26">
        <v>1224000</v>
      </c>
      <c r="E12" s="26">
        <v>917873</v>
      </c>
      <c r="F12" s="26">
        <f>E12/' 2018'!$O$1</f>
        <v>121822.68232795806</v>
      </c>
    </row>
    <row r="13" spans="2:6" ht="12.9" customHeight="1" x14ac:dyDescent="0.2">
      <c r="B13" s="18" t="s">
        <v>38</v>
      </c>
      <c r="C13" s="18" t="s">
        <v>39</v>
      </c>
      <c r="D13" s="26">
        <v>168940</v>
      </c>
      <c r="E13" s="26">
        <v>15552</v>
      </c>
      <c r="F13" s="26">
        <f>E13/' 2018'!$O$1</f>
        <v>2064.1051164642645</v>
      </c>
    </row>
    <row r="14" spans="2:6" ht="12.9" customHeight="1" x14ac:dyDescent="0.2">
      <c r="B14" s="18" t="s">
        <v>9</v>
      </c>
      <c r="C14" s="18" t="s">
        <v>24</v>
      </c>
      <c r="D14" s="26">
        <v>2265618</v>
      </c>
      <c r="E14" s="26">
        <v>1671781</v>
      </c>
      <c r="F14" s="26">
        <f>E14/' 2018'!$O$1</f>
        <v>221883.46937421194</v>
      </c>
    </row>
    <row r="15" spans="2:6" ht="12.9" customHeight="1" x14ac:dyDescent="0.2">
      <c r="B15" s="18" t="s">
        <v>10</v>
      </c>
      <c r="C15" s="18" t="s">
        <v>25</v>
      </c>
      <c r="D15" s="26">
        <v>6772760</v>
      </c>
      <c r="E15" s="26">
        <v>42307014</v>
      </c>
      <c r="F15" s="26">
        <f>E15/' 2018'!$O$1</f>
        <v>5615105.7137169018</v>
      </c>
    </row>
    <row r="16" spans="2:6" ht="12.9" customHeight="1" x14ac:dyDescent="0.2">
      <c r="B16" s="18" t="s">
        <v>11</v>
      </c>
      <c r="C16" s="18" t="s">
        <v>26</v>
      </c>
      <c r="D16" s="26">
        <v>1099240</v>
      </c>
      <c r="E16" s="26">
        <v>901232</v>
      </c>
      <c r="F16" s="26">
        <f>E16/' 2018'!$O$1</f>
        <v>119614.04207313026</v>
      </c>
    </row>
    <row r="17" spans="2:18" ht="12.9" customHeight="1" x14ac:dyDescent="0.2">
      <c r="B17" s="18" t="s">
        <v>12</v>
      </c>
      <c r="C17" s="18" t="s">
        <v>27</v>
      </c>
      <c r="D17" s="26">
        <v>13516855</v>
      </c>
      <c r="E17" s="26">
        <v>81240035</v>
      </c>
      <c r="F17" s="26">
        <f>E17/' 2018'!$O$1</f>
        <v>10782405.600902515</v>
      </c>
    </row>
    <row r="18" spans="2:18" ht="12.9" customHeight="1" x14ac:dyDescent="0.2">
      <c r="B18" s="18" t="s">
        <v>13</v>
      </c>
      <c r="C18" s="18" t="s">
        <v>28</v>
      </c>
      <c r="D18" s="26">
        <v>3003780</v>
      </c>
      <c r="E18" s="26">
        <v>17884</v>
      </c>
      <c r="F18" s="26">
        <f>E18/' 2018'!$O$1</f>
        <v>2373.6147056871723</v>
      </c>
    </row>
    <row r="19" spans="2:18" ht="12.9" customHeight="1" x14ac:dyDescent="0.2">
      <c r="B19" s="18" t="s">
        <v>40</v>
      </c>
      <c r="C19" s="18" t="s">
        <v>41</v>
      </c>
      <c r="D19" s="26">
        <v>7436</v>
      </c>
      <c r="E19" s="26">
        <v>10613</v>
      </c>
      <c r="F19" s="26">
        <f>E19/' 2018'!$O$1</f>
        <v>1408.5871657044263</v>
      </c>
    </row>
    <row r="20" spans="2:18" ht="12.9" customHeight="1" x14ac:dyDescent="0.2">
      <c r="B20" s="18" t="s">
        <v>42</v>
      </c>
      <c r="C20" s="18" t="s">
        <v>43</v>
      </c>
      <c r="D20" s="26">
        <v>4536</v>
      </c>
      <c r="E20" s="26">
        <v>15879</v>
      </c>
      <c r="F20" s="26">
        <f>E20/' 2018'!$O$1</f>
        <v>2107.5054748158468</v>
      </c>
    </row>
    <row r="21" spans="2:18" ht="12.9" customHeight="1" x14ac:dyDescent="0.2">
      <c r="B21" s="18" t="s">
        <v>14</v>
      </c>
      <c r="C21" s="18" t="s">
        <v>29</v>
      </c>
      <c r="D21" s="26">
        <v>2233996</v>
      </c>
      <c r="E21" s="26">
        <v>8345132</v>
      </c>
      <c r="F21" s="26">
        <f>E21/' 2018'!$O$1</f>
        <v>1107589.355630765</v>
      </c>
      <c r="I21" s="6"/>
    </row>
    <row r="22" spans="2:18" ht="12.9" customHeight="1" x14ac:dyDescent="0.2">
      <c r="B22" s="18" t="s">
        <v>15</v>
      </c>
      <c r="C22" s="18" t="s">
        <v>30</v>
      </c>
      <c r="D22" s="26">
        <v>108676064</v>
      </c>
      <c r="E22" s="26">
        <v>800610078</v>
      </c>
      <c r="F22" s="26">
        <f>E22/' 2018'!$O$1</f>
        <v>106259217.99721281</v>
      </c>
      <c r="I22" s="6"/>
    </row>
    <row r="23" spans="2:18" ht="12.9" customHeight="1" x14ac:dyDescent="0.2">
      <c r="B23" s="18" t="s">
        <v>16</v>
      </c>
      <c r="C23" s="18" t="s">
        <v>31</v>
      </c>
      <c r="D23" s="26">
        <v>479240</v>
      </c>
      <c r="E23" s="26">
        <v>817383</v>
      </c>
      <c r="F23" s="26">
        <f>E23/' 2018'!$O$1</f>
        <v>108485.36731037228</v>
      </c>
      <c r="I23" s="6"/>
      <c r="J23" s="6"/>
    </row>
    <row r="24" spans="2:18" s="15" customFormat="1" ht="12.9" customHeight="1" x14ac:dyDescent="0.2">
      <c r="B24" s="7" t="s">
        <v>32</v>
      </c>
      <c r="C24" s="4"/>
      <c r="D24" s="4"/>
      <c r="E24" s="8">
        <f>SUM(E6:E23)</f>
        <v>947537707</v>
      </c>
      <c r="F24" s="8">
        <f>E24/' 2018'!$O$1</f>
        <v>125759865.55179507</v>
      </c>
      <c r="I24" s="13"/>
      <c r="J24" s="13"/>
    </row>
    <row r="25" spans="2:18" ht="12.9" customHeight="1" x14ac:dyDescent="0.2">
      <c r="B25" s="9" t="s">
        <v>122</v>
      </c>
      <c r="C25" s="2"/>
      <c r="D25" s="10"/>
      <c r="E25" s="3">
        <f>+E24/1000000</f>
        <v>947.53770699999995</v>
      </c>
      <c r="F25" s="3">
        <f>E25/' 2018'!$O$1</f>
        <v>125.75986555179506</v>
      </c>
      <c r="J25" s="6"/>
    </row>
    <row r="26" spans="2:18" ht="12.9" customHeight="1" x14ac:dyDescent="0.2">
      <c r="B26" s="22"/>
      <c r="D26" s="19"/>
      <c r="E26" s="19"/>
      <c r="F26" s="19"/>
    </row>
    <row r="27" spans="2:18" ht="12.9" customHeight="1" x14ac:dyDescent="0.2">
      <c r="B27" s="22"/>
      <c r="D27" s="19"/>
      <c r="E27" s="19"/>
      <c r="F27" s="19"/>
    </row>
    <row r="28" spans="2:18" ht="12.9" customHeight="1" x14ac:dyDescent="0.25">
      <c r="B28" s="27" t="s">
        <v>71</v>
      </c>
      <c r="C28" s="29"/>
      <c r="D28" s="29"/>
      <c r="E28" s="29"/>
      <c r="F28" s="29"/>
    </row>
    <row r="29" spans="2:18" ht="12.9" customHeight="1" x14ac:dyDescent="0.2">
      <c r="B29" s="20"/>
      <c r="C29" s="29"/>
      <c r="D29" s="29"/>
      <c r="E29" s="29"/>
      <c r="F29" s="29"/>
      <c r="R29" s="14"/>
    </row>
    <row r="30" spans="2:18" ht="22.5" customHeight="1" x14ac:dyDescent="0.2">
      <c r="B30" s="61" t="s">
        <v>56</v>
      </c>
      <c r="C30" s="61"/>
      <c r="D30" s="61" t="s">
        <v>60</v>
      </c>
      <c r="E30" s="61"/>
      <c r="F30" s="61"/>
      <c r="R30" s="14"/>
    </row>
    <row r="31" spans="2:18" ht="20.399999999999999" x14ac:dyDescent="0.2">
      <c r="B31" s="24" t="s">
        <v>0</v>
      </c>
      <c r="C31" s="24" t="s">
        <v>1</v>
      </c>
      <c r="D31" s="24" t="s">
        <v>58</v>
      </c>
      <c r="E31" s="24" t="s">
        <v>59</v>
      </c>
      <c r="F31" s="24" t="s">
        <v>121</v>
      </c>
      <c r="R31" s="14"/>
    </row>
    <row r="32" spans="2:18" ht="12.9" customHeight="1" x14ac:dyDescent="0.2">
      <c r="B32" s="18" t="s">
        <v>2</v>
      </c>
      <c r="C32" s="18" t="s">
        <v>17</v>
      </c>
      <c r="D32" s="26">
        <v>193365</v>
      </c>
      <c r="E32" s="26">
        <v>930979</v>
      </c>
      <c r="F32" s="26">
        <f>E32/' 2018'!$O$1</f>
        <v>123562.14745504015</v>
      </c>
      <c r="R32" s="14"/>
    </row>
    <row r="33" spans="2:18" ht="12.9" customHeight="1" x14ac:dyDescent="0.2">
      <c r="B33" s="18">
        <v>124</v>
      </c>
      <c r="C33" s="18" t="s">
        <v>18</v>
      </c>
      <c r="D33" s="26">
        <v>195472</v>
      </c>
      <c r="E33" s="26">
        <v>957100</v>
      </c>
      <c r="F33" s="26">
        <f>E33/' 2018'!$O$1</f>
        <v>127028.9999336386</v>
      </c>
      <c r="R33" s="14"/>
    </row>
    <row r="34" spans="2:18" ht="12.9" customHeight="1" x14ac:dyDescent="0.2">
      <c r="B34" s="18" t="s">
        <v>4</v>
      </c>
      <c r="C34" s="18" t="s">
        <v>19</v>
      </c>
      <c r="D34" s="26">
        <v>1323070</v>
      </c>
      <c r="E34" s="26">
        <v>378947</v>
      </c>
      <c r="F34" s="26">
        <f>E34/' 2018'!$O$1</f>
        <v>50294.910080297297</v>
      </c>
    </row>
    <row r="35" spans="2:18" ht="12.9" customHeight="1" x14ac:dyDescent="0.2">
      <c r="B35" s="18" t="s">
        <v>5</v>
      </c>
      <c r="C35" s="18" t="s">
        <v>20</v>
      </c>
      <c r="D35" s="26">
        <v>914880</v>
      </c>
      <c r="E35" s="26">
        <v>896760</v>
      </c>
      <c r="F35" s="26">
        <f>E35/' 2018'!$O$1</f>
        <v>119020.50567390006</v>
      </c>
    </row>
    <row r="36" spans="2:18" ht="12.9" customHeight="1" x14ac:dyDescent="0.2">
      <c r="B36" s="18" t="s">
        <v>6</v>
      </c>
      <c r="C36" s="18" t="s">
        <v>21</v>
      </c>
      <c r="D36" s="26">
        <v>62444775</v>
      </c>
      <c r="E36" s="26">
        <v>1496371</v>
      </c>
      <c r="F36" s="26">
        <f>E36/' 2018'!$O$1</f>
        <v>198602.5615502024</v>
      </c>
    </row>
    <row r="37" spans="2:18" ht="12.9" customHeight="1" x14ac:dyDescent="0.2">
      <c r="B37" s="18" t="s">
        <v>7</v>
      </c>
      <c r="C37" s="18" t="s">
        <v>22</v>
      </c>
      <c r="D37" s="26">
        <v>795000</v>
      </c>
      <c r="E37" s="26">
        <v>43818</v>
      </c>
      <c r="F37" s="26">
        <f>E37/' 2018'!$O$1</f>
        <v>5815.6480191120845</v>
      </c>
    </row>
    <row r="38" spans="2:18" ht="12.9" customHeight="1" x14ac:dyDescent="0.2">
      <c r="B38" s="18" t="s">
        <v>8</v>
      </c>
      <c r="C38" s="18" t="s">
        <v>23</v>
      </c>
      <c r="D38" s="26">
        <v>335650</v>
      </c>
      <c r="E38" s="26">
        <v>255272</v>
      </c>
      <c r="F38" s="26">
        <f>E38/' 2018'!$O$1</f>
        <v>33880.416749618424</v>
      </c>
    </row>
    <row r="39" spans="2:18" ht="12.9" customHeight="1" x14ac:dyDescent="0.2">
      <c r="B39" s="18" t="s">
        <v>38</v>
      </c>
      <c r="C39" s="18" t="s">
        <v>39</v>
      </c>
      <c r="D39" s="26">
        <v>129190</v>
      </c>
      <c r="E39" s="26">
        <v>13968</v>
      </c>
      <c r="F39" s="26">
        <f>E39/' 2018'!$O$1</f>
        <v>1853.8721879354966</v>
      </c>
    </row>
    <row r="40" spans="2:18" ht="12.9" customHeight="1" x14ac:dyDescent="0.2">
      <c r="B40" s="18" t="s">
        <v>9</v>
      </c>
      <c r="C40" s="18" t="s">
        <v>24</v>
      </c>
      <c r="D40" s="26">
        <v>510920</v>
      </c>
      <c r="E40" s="26">
        <v>386069</v>
      </c>
      <c r="F40" s="26">
        <f>E40/' 2018'!$O$1</f>
        <v>51240.161921826264</v>
      </c>
    </row>
    <row r="41" spans="2:18" ht="12.9" customHeight="1" x14ac:dyDescent="0.2">
      <c r="B41" s="18" t="s">
        <v>10</v>
      </c>
      <c r="C41" s="18" t="s">
        <v>25</v>
      </c>
      <c r="D41" s="26">
        <v>1530241</v>
      </c>
      <c r="E41" s="26">
        <v>9666113</v>
      </c>
      <c r="F41" s="26">
        <f>E41/' 2018'!$O$1</f>
        <v>1282913.6638131263</v>
      </c>
    </row>
    <row r="42" spans="2:18" ht="12.9" customHeight="1" x14ac:dyDescent="0.2">
      <c r="B42" s="18" t="s">
        <v>11</v>
      </c>
      <c r="C42" s="18" t="s">
        <v>26</v>
      </c>
      <c r="D42" s="26">
        <v>422183</v>
      </c>
      <c r="E42" s="26">
        <v>3551164</v>
      </c>
      <c r="F42" s="26">
        <f>E42/' 2018'!$O$1</f>
        <v>471320.45922091708</v>
      </c>
    </row>
    <row r="43" spans="2:18" ht="12.9" customHeight="1" x14ac:dyDescent="0.2">
      <c r="B43" s="18" t="s">
        <v>12</v>
      </c>
      <c r="C43" s="18" t="s">
        <v>27</v>
      </c>
      <c r="D43" s="26">
        <v>2422029</v>
      </c>
      <c r="E43" s="26">
        <v>14826601</v>
      </c>
      <c r="F43" s="26">
        <f>E43/' 2018'!$O$1</f>
        <v>1967828.1239631029</v>
      </c>
    </row>
    <row r="44" spans="2:18" ht="12.9" customHeight="1" x14ac:dyDescent="0.2">
      <c r="B44" s="18" t="s">
        <v>13</v>
      </c>
      <c r="C44" s="18" t="s">
        <v>28</v>
      </c>
      <c r="D44" s="26">
        <v>1999270</v>
      </c>
      <c r="E44" s="26">
        <v>130778</v>
      </c>
      <c r="F44" s="26">
        <f>E44/' 2018'!$O$1</f>
        <v>17357.223438847966</v>
      </c>
    </row>
    <row r="45" spans="2:18" ht="12.9" customHeight="1" x14ac:dyDescent="0.2">
      <c r="B45" s="18" t="s">
        <v>40</v>
      </c>
      <c r="C45" s="18" t="s">
        <v>41</v>
      </c>
      <c r="D45" s="26">
        <v>75613</v>
      </c>
      <c r="E45" s="26">
        <v>120249</v>
      </c>
      <c r="F45" s="26">
        <f>E45/' 2018'!$O$1</f>
        <v>15959.784989050368</v>
      </c>
    </row>
    <row r="46" spans="2:18" ht="12.9" customHeight="1" x14ac:dyDescent="0.2">
      <c r="B46" s="12" t="s">
        <v>42</v>
      </c>
      <c r="C46" s="12" t="s">
        <v>43</v>
      </c>
      <c r="D46" s="26">
        <v>6100</v>
      </c>
      <c r="E46" s="26">
        <v>23076</v>
      </c>
      <c r="F46" s="26">
        <f>E46/' 2018'!$O$1</f>
        <v>3062.7115269759106</v>
      </c>
    </row>
    <row r="47" spans="2:18" ht="12.9" customHeight="1" x14ac:dyDescent="0.2">
      <c r="B47" s="18" t="s">
        <v>14</v>
      </c>
      <c r="C47" s="18" t="s">
        <v>29</v>
      </c>
      <c r="D47" s="26">
        <v>1905080</v>
      </c>
      <c r="E47" s="26">
        <v>7408344</v>
      </c>
      <c r="F47" s="26">
        <f>E47/' 2018'!$O$1</f>
        <v>983256.22138164437</v>
      </c>
    </row>
    <row r="48" spans="2:18" ht="12.9" customHeight="1" x14ac:dyDescent="0.2">
      <c r="B48" s="18" t="s">
        <v>15</v>
      </c>
      <c r="C48" s="18" t="s">
        <v>30</v>
      </c>
      <c r="D48" s="26">
        <v>64230490</v>
      </c>
      <c r="E48" s="26">
        <v>480278250</v>
      </c>
      <c r="F48" s="26">
        <f>E48/' 2018'!$O$1</f>
        <v>63743878.160461873</v>
      </c>
    </row>
    <row r="49" spans="2:6" ht="12.9" customHeight="1" x14ac:dyDescent="0.2">
      <c r="B49" s="18" t="s">
        <v>16</v>
      </c>
      <c r="C49" s="18" t="s">
        <v>31</v>
      </c>
      <c r="D49" s="26">
        <v>329400</v>
      </c>
      <c r="E49" s="26">
        <v>554115</v>
      </c>
      <c r="F49" s="26">
        <f>E49/' 2018'!$O$1</f>
        <v>73543.698984670511</v>
      </c>
    </row>
    <row r="50" spans="2:6" s="15" customFormat="1" ht="12.9" customHeight="1" x14ac:dyDescent="0.2">
      <c r="B50" s="4" t="s">
        <v>32</v>
      </c>
      <c r="C50" s="4"/>
      <c r="D50" s="8"/>
      <c r="E50" s="8">
        <f>SUM(E32:E49)</f>
        <v>521917974</v>
      </c>
      <c r="F50" s="8">
        <f>E50/' 2018'!$O$1</f>
        <v>69270419.271351784</v>
      </c>
    </row>
    <row r="51" spans="2:6" ht="12.9" customHeight="1" x14ac:dyDescent="0.2">
      <c r="B51" s="9" t="s">
        <v>122</v>
      </c>
      <c r="C51" s="2"/>
      <c r="D51" s="10"/>
      <c r="E51" s="3">
        <f>+E50/1000000</f>
        <v>521.91797399999996</v>
      </c>
      <c r="F51" s="3">
        <f>E51/' 2018'!$O$1</f>
        <v>69.27041927135177</v>
      </c>
    </row>
    <row r="52" spans="2:6" ht="12.9" customHeight="1" x14ac:dyDescent="0.2">
      <c r="B52" s="22"/>
      <c r="D52" s="19"/>
      <c r="E52" s="19"/>
      <c r="F52" s="19"/>
    </row>
    <row r="53" spans="2:6" ht="12.9" customHeight="1" x14ac:dyDescent="0.2">
      <c r="B53" s="22"/>
      <c r="D53" s="19"/>
      <c r="E53" s="19"/>
      <c r="F53" s="19"/>
    </row>
    <row r="54" spans="2:6" ht="12.9" customHeight="1" x14ac:dyDescent="0.25">
      <c r="B54" s="25" t="s">
        <v>72</v>
      </c>
      <c r="C54" s="29"/>
      <c r="D54" s="29"/>
      <c r="E54" s="29"/>
      <c r="F54" s="29"/>
    </row>
    <row r="55" spans="2:6" ht="12.9" customHeight="1" x14ac:dyDescent="0.2">
      <c r="B55" s="23"/>
      <c r="C55" s="29"/>
      <c r="D55" s="29"/>
      <c r="E55" s="29"/>
      <c r="F55" s="29"/>
    </row>
    <row r="56" spans="2:6" ht="22.5" customHeight="1" x14ac:dyDescent="0.2">
      <c r="B56" s="61" t="s">
        <v>56</v>
      </c>
      <c r="C56" s="61"/>
      <c r="D56" s="61" t="s">
        <v>57</v>
      </c>
      <c r="E56" s="61"/>
      <c r="F56" s="61"/>
    </row>
    <row r="57" spans="2:6" ht="20.399999999999999" x14ac:dyDescent="0.2">
      <c r="B57" s="24" t="s">
        <v>0</v>
      </c>
      <c r="C57" s="24" t="s">
        <v>1</v>
      </c>
      <c r="D57" s="24" t="s">
        <v>58</v>
      </c>
      <c r="E57" s="24" t="s">
        <v>59</v>
      </c>
      <c r="F57" s="24" t="s">
        <v>121</v>
      </c>
    </row>
    <row r="58" spans="2:6" ht="12.9" customHeight="1" x14ac:dyDescent="0.2">
      <c r="B58" s="18" t="s">
        <v>2</v>
      </c>
      <c r="C58" s="18" t="s">
        <v>17</v>
      </c>
      <c r="D58" s="26">
        <v>0</v>
      </c>
      <c r="E58" s="26">
        <v>0</v>
      </c>
      <c r="F58" s="26">
        <f>E58/' 2018'!$O$1</f>
        <v>0</v>
      </c>
    </row>
    <row r="59" spans="2:6" ht="12.9" customHeight="1" x14ac:dyDescent="0.2">
      <c r="B59" s="18">
        <v>124</v>
      </c>
      <c r="C59" s="18" t="s">
        <v>18</v>
      </c>
      <c r="D59" s="26">
        <v>0</v>
      </c>
      <c r="E59" s="26">
        <v>0</v>
      </c>
      <c r="F59" s="26">
        <f>E59/' 2018'!$O$1</f>
        <v>0</v>
      </c>
    </row>
    <row r="60" spans="2:6" ht="12.9" customHeight="1" x14ac:dyDescent="0.2">
      <c r="B60" s="18" t="s">
        <v>4</v>
      </c>
      <c r="C60" s="18" t="s">
        <v>19</v>
      </c>
      <c r="D60" s="26">
        <v>0</v>
      </c>
      <c r="E60" s="26">
        <v>0</v>
      </c>
      <c r="F60" s="26">
        <f>E60/' 2018'!$O$1</f>
        <v>0</v>
      </c>
    </row>
    <row r="61" spans="2:6" ht="12.9" customHeight="1" x14ac:dyDescent="0.2">
      <c r="B61" s="18" t="s">
        <v>5</v>
      </c>
      <c r="C61" s="18" t="s">
        <v>20</v>
      </c>
      <c r="D61" s="26">
        <v>0</v>
      </c>
      <c r="E61" s="26">
        <v>0</v>
      </c>
      <c r="F61" s="26">
        <f>E61/' 2018'!$O$1</f>
        <v>0</v>
      </c>
    </row>
    <row r="62" spans="2:6" ht="12.9" customHeight="1" x14ac:dyDescent="0.2">
      <c r="B62" s="18" t="s">
        <v>6</v>
      </c>
      <c r="C62" s="18" t="s">
        <v>21</v>
      </c>
      <c r="D62" s="26">
        <v>0</v>
      </c>
      <c r="E62" s="26">
        <v>0</v>
      </c>
      <c r="F62" s="26">
        <f>E62/' 2018'!$O$1</f>
        <v>0</v>
      </c>
    </row>
    <row r="63" spans="2:6" ht="12.9" customHeight="1" x14ac:dyDescent="0.2">
      <c r="B63" s="18" t="s">
        <v>7</v>
      </c>
      <c r="C63" s="18" t="s">
        <v>22</v>
      </c>
      <c r="D63" s="26">
        <v>0</v>
      </c>
      <c r="E63" s="26">
        <v>0</v>
      </c>
      <c r="F63" s="26">
        <f>E63/' 2018'!$O$1</f>
        <v>0</v>
      </c>
    </row>
    <row r="64" spans="2:6" ht="12.9" customHeight="1" x14ac:dyDescent="0.2">
      <c r="B64" s="18" t="s">
        <v>8</v>
      </c>
      <c r="C64" s="18" t="s">
        <v>23</v>
      </c>
      <c r="D64" s="26">
        <v>0</v>
      </c>
      <c r="E64" s="26">
        <v>0</v>
      </c>
      <c r="F64" s="26">
        <f>E64/' 2018'!$O$1</f>
        <v>0</v>
      </c>
    </row>
    <row r="65" spans="2:6" ht="12.9" customHeight="1" x14ac:dyDescent="0.2">
      <c r="B65" s="18" t="s">
        <v>9</v>
      </c>
      <c r="C65" s="18" t="s">
        <v>24</v>
      </c>
      <c r="D65" s="26">
        <v>0</v>
      </c>
      <c r="E65" s="26">
        <v>0</v>
      </c>
      <c r="F65" s="26">
        <f>E65/' 2018'!$O$1</f>
        <v>0</v>
      </c>
    </row>
    <row r="66" spans="2:6" ht="12.9" customHeight="1" x14ac:dyDescent="0.2">
      <c r="B66" s="18" t="s">
        <v>10</v>
      </c>
      <c r="C66" s="18" t="s">
        <v>25</v>
      </c>
      <c r="D66" s="26">
        <v>0</v>
      </c>
      <c r="E66" s="26">
        <v>0</v>
      </c>
      <c r="F66" s="26">
        <f>E66/' 2018'!$O$1</f>
        <v>0</v>
      </c>
    </row>
    <row r="67" spans="2:6" ht="12.9" customHeight="1" x14ac:dyDescent="0.2">
      <c r="B67" s="18" t="s">
        <v>11</v>
      </c>
      <c r="C67" s="18" t="s">
        <v>26</v>
      </c>
      <c r="D67" s="26">
        <v>0</v>
      </c>
      <c r="E67" s="26">
        <v>0</v>
      </c>
      <c r="F67" s="26">
        <f>E67/' 2018'!$O$1</f>
        <v>0</v>
      </c>
    </row>
    <row r="68" spans="2:6" ht="12.9" customHeight="1" x14ac:dyDescent="0.2">
      <c r="B68" s="18" t="s">
        <v>12</v>
      </c>
      <c r="C68" s="18" t="s">
        <v>27</v>
      </c>
      <c r="D68" s="26">
        <v>0</v>
      </c>
      <c r="E68" s="26">
        <v>0</v>
      </c>
      <c r="F68" s="26">
        <f>E68/' 2018'!$O$1</f>
        <v>0</v>
      </c>
    </row>
    <row r="69" spans="2:6" ht="12.9" customHeight="1" x14ac:dyDescent="0.2">
      <c r="B69" s="18" t="s">
        <v>13</v>
      </c>
      <c r="C69" s="18" t="s">
        <v>28</v>
      </c>
      <c r="D69" s="26">
        <v>0</v>
      </c>
      <c r="E69" s="26">
        <v>0</v>
      </c>
      <c r="F69" s="26">
        <f>E69/' 2018'!$O$1</f>
        <v>0</v>
      </c>
    </row>
    <row r="70" spans="2:6" ht="12.9" customHeight="1" x14ac:dyDescent="0.2">
      <c r="B70" s="18" t="s">
        <v>14</v>
      </c>
      <c r="C70" s="18" t="s">
        <v>29</v>
      </c>
      <c r="D70" s="26">
        <v>0</v>
      </c>
      <c r="E70" s="26">
        <v>0</v>
      </c>
      <c r="F70" s="26">
        <f>E70/' 2018'!$O$1</f>
        <v>0</v>
      </c>
    </row>
    <row r="71" spans="2:6" ht="12.9" customHeight="1" x14ac:dyDescent="0.2">
      <c r="B71" s="18" t="s">
        <v>15</v>
      </c>
      <c r="C71" s="18" t="s">
        <v>30</v>
      </c>
      <c r="D71" s="26">
        <v>345</v>
      </c>
      <c r="E71" s="26">
        <v>2520</v>
      </c>
      <c r="F71" s="26">
        <f>E71/' 2018'!$O$1</f>
        <v>334.46147720485766</v>
      </c>
    </row>
    <row r="72" spans="2:6" ht="12.9" customHeight="1" x14ac:dyDescent="0.2">
      <c r="B72" s="18" t="s">
        <v>16</v>
      </c>
      <c r="C72" s="18" t="s">
        <v>31</v>
      </c>
      <c r="D72" s="26">
        <v>0</v>
      </c>
      <c r="E72" s="26">
        <v>0</v>
      </c>
      <c r="F72" s="26">
        <f>E72/' 2018'!$O$1</f>
        <v>0</v>
      </c>
    </row>
    <row r="73" spans="2:6" s="15" customFormat="1" ht="12.9" customHeight="1" x14ac:dyDescent="0.2">
      <c r="B73" s="4" t="s">
        <v>32</v>
      </c>
      <c r="C73" s="4"/>
      <c r="D73" s="8"/>
      <c r="E73" s="8">
        <f>SUM(E58:E72)</f>
        <v>2520</v>
      </c>
      <c r="F73" s="8">
        <f>E73/' 2018'!$O$1</f>
        <v>334.46147720485766</v>
      </c>
    </row>
    <row r="74" spans="2:6" ht="12.9" customHeight="1" x14ac:dyDescent="0.2">
      <c r="B74" s="9" t="s">
        <v>122</v>
      </c>
      <c r="C74" s="2"/>
      <c r="D74" s="10"/>
      <c r="E74" s="3">
        <f>+E73/1000000</f>
        <v>2.5200000000000001E-3</v>
      </c>
      <c r="F74" s="3">
        <f>E74/' 2018'!$O$1</f>
        <v>3.3446147720485764E-4</v>
      </c>
    </row>
    <row r="75" spans="2:6" ht="12.9" customHeight="1" x14ac:dyDescent="0.2">
      <c r="B75" s="22"/>
      <c r="D75" s="26"/>
      <c r="E75" s="26"/>
      <c r="F75" s="26"/>
    </row>
    <row r="76" spans="2:6" ht="12.9" customHeight="1" x14ac:dyDescent="0.2">
      <c r="B76" s="22"/>
      <c r="D76" s="26"/>
      <c r="E76" s="26"/>
      <c r="F76" s="26"/>
    </row>
    <row r="77" spans="2:6" ht="12.9" customHeight="1" x14ac:dyDescent="0.25">
      <c r="B77" s="27" t="s">
        <v>73</v>
      </c>
      <c r="C77" s="29"/>
      <c r="D77" s="26"/>
      <c r="E77" s="26"/>
      <c r="F77" s="26"/>
    </row>
    <row r="78" spans="2:6" ht="12.9" customHeight="1" x14ac:dyDescent="0.25">
      <c r="B78" s="28" t="s">
        <v>123</v>
      </c>
      <c r="C78" s="29"/>
      <c r="D78" s="26"/>
      <c r="E78" s="26"/>
      <c r="F78" s="26"/>
    </row>
    <row r="79" spans="2:6" ht="12.9" customHeight="1" x14ac:dyDescent="0.2">
      <c r="B79" s="60"/>
      <c r="C79" s="60"/>
      <c r="D79" s="60"/>
      <c r="E79" s="60"/>
      <c r="F79" s="59"/>
    </row>
    <row r="80" spans="2:6" ht="12.9" customHeight="1" x14ac:dyDescent="0.2">
      <c r="B80" s="24"/>
      <c r="C80" s="24"/>
      <c r="D80" s="24"/>
      <c r="E80" s="24" t="s">
        <v>59</v>
      </c>
      <c r="F80" s="24" t="s">
        <v>121</v>
      </c>
    </row>
    <row r="81" spans="2:6" ht="12.9" customHeight="1" x14ac:dyDescent="0.2">
      <c r="B81" s="21" t="s">
        <v>36</v>
      </c>
      <c r="E81" s="6">
        <f>+E25+E74</f>
        <v>947.54022699999996</v>
      </c>
      <c r="F81" s="6">
        <f>E81/' 2018'!$O$1</f>
        <v>125.76020001327227</v>
      </c>
    </row>
    <row r="82" spans="2:6" ht="12.9" customHeight="1" x14ac:dyDescent="0.2">
      <c r="B82" s="5" t="s">
        <v>37</v>
      </c>
      <c r="C82" s="5"/>
      <c r="D82" s="5"/>
      <c r="E82" s="11">
        <f>+E51</f>
        <v>521.91797399999996</v>
      </c>
      <c r="F82" s="11">
        <f>E82/' 2018'!$O$1</f>
        <v>69.27041927135177</v>
      </c>
    </row>
    <row r="85" spans="2:6" ht="12.9" customHeight="1" x14ac:dyDescent="0.2">
      <c r="B85" s="31" t="s">
        <v>124</v>
      </c>
    </row>
  </sheetData>
  <mergeCells count="7">
    <mergeCell ref="B79:E79"/>
    <mergeCell ref="B4:C4"/>
    <mergeCell ref="B30:C30"/>
    <mergeCell ref="B56:C56"/>
    <mergeCell ref="D4:F4"/>
    <mergeCell ref="D30:F30"/>
    <mergeCell ref="D56:F56"/>
  </mergeCells>
  <pageMargins left="0.70866141732283472" right="0.70866141732283472" top="0.74803149606299213" bottom="0.74803149606299213" header="0.31496062992125984" footer="0.31496062992125984"/>
  <pageSetup paperSize="9" scale="73" orientation="portrait" horizontalDpi="300" verticalDpi="300" r:id="rId1"/>
  <ignoredErrors>
    <ignoredError sqref="B6:B7 B8:B23 B32:B49 B58:B72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R85"/>
  <sheetViews>
    <sheetView showGridLines="0" zoomScale="85" zoomScaleNormal="85" workbookViewId="0"/>
  </sheetViews>
  <sheetFormatPr defaultColWidth="9.28515625" defaultRowHeight="12.9" customHeight="1" x14ac:dyDescent="0.2"/>
  <cols>
    <col min="1" max="1" width="2.85546875" style="21" customWidth="1"/>
    <col min="2" max="3" width="10.28515625" style="21" customWidth="1"/>
    <col min="4" max="4" width="13.85546875" style="21" customWidth="1"/>
    <col min="5" max="6" width="14.140625" style="21" customWidth="1"/>
    <col min="7" max="7" width="10.28515625" style="21" customWidth="1"/>
    <col min="8" max="8" width="11.42578125" style="21" customWidth="1"/>
    <col min="9" max="10" width="17.85546875" style="21" customWidth="1"/>
    <col min="11" max="16384" width="9.28515625" style="21"/>
  </cols>
  <sheetData>
    <row r="2" spans="2:6" ht="12.9" customHeight="1" x14ac:dyDescent="0.3">
      <c r="B2" s="17" t="s">
        <v>74</v>
      </c>
      <c r="C2" s="16"/>
      <c r="D2" s="29"/>
      <c r="E2" s="29"/>
      <c r="F2" s="29"/>
    </row>
    <row r="3" spans="2:6" ht="12.9" customHeight="1" x14ac:dyDescent="0.2">
      <c r="B3" s="23"/>
      <c r="C3" s="29"/>
      <c r="D3" s="29"/>
      <c r="E3" s="29"/>
      <c r="F3" s="29"/>
    </row>
    <row r="4" spans="2:6" ht="22.5" customHeight="1" x14ac:dyDescent="0.2">
      <c r="B4" s="61" t="s">
        <v>56</v>
      </c>
      <c r="C4" s="61"/>
      <c r="D4" s="61" t="s">
        <v>57</v>
      </c>
      <c r="E4" s="61"/>
      <c r="F4" s="61"/>
    </row>
    <row r="5" spans="2:6" ht="20.399999999999999" x14ac:dyDescent="0.2">
      <c r="B5" s="24" t="s">
        <v>0</v>
      </c>
      <c r="C5" s="24" t="s">
        <v>1</v>
      </c>
      <c r="D5" s="24" t="s">
        <v>58</v>
      </c>
      <c r="E5" s="24" t="s">
        <v>59</v>
      </c>
      <c r="F5" s="24" t="s">
        <v>121</v>
      </c>
    </row>
    <row r="6" spans="2:6" ht="12.9" customHeight="1" x14ac:dyDescent="0.2">
      <c r="B6" s="18" t="s">
        <v>2</v>
      </c>
      <c r="C6" s="18" t="s">
        <v>17</v>
      </c>
      <c r="D6" s="26">
        <v>500390</v>
      </c>
      <c r="E6" s="26">
        <v>2297361</v>
      </c>
      <c r="F6" s="26">
        <f>E6/' 2018'!$O$1</f>
        <v>304912.20386223373</v>
      </c>
    </row>
    <row r="7" spans="2:6" ht="12.9" customHeight="1" x14ac:dyDescent="0.2">
      <c r="B7" s="18" t="s">
        <v>3</v>
      </c>
      <c r="C7" s="18" t="s">
        <v>18</v>
      </c>
      <c r="D7" s="26">
        <v>435853</v>
      </c>
      <c r="E7" s="26">
        <v>2029598</v>
      </c>
      <c r="F7" s="26">
        <f>E7/' 2018'!$O$1</f>
        <v>269373.94651270821</v>
      </c>
    </row>
    <row r="8" spans="2:6" ht="12.9" customHeight="1" x14ac:dyDescent="0.2">
      <c r="B8" s="18" t="s">
        <v>4</v>
      </c>
      <c r="C8" s="18" t="s">
        <v>19</v>
      </c>
      <c r="D8" s="26">
        <v>2190020</v>
      </c>
      <c r="E8" s="26">
        <v>621986</v>
      </c>
      <c r="F8" s="26">
        <f>E8/' 2018'!$O$1</f>
        <v>82551.7287145796</v>
      </c>
    </row>
    <row r="9" spans="2:6" ht="12.9" customHeight="1" x14ac:dyDescent="0.2">
      <c r="B9" s="18" t="s">
        <v>5</v>
      </c>
      <c r="C9" s="18" t="s">
        <v>20</v>
      </c>
      <c r="D9" s="26">
        <v>601750</v>
      </c>
      <c r="E9" s="26">
        <v>583495</v>
      </c>
      <c r="F9" s="26">
        <f>E9/' 2018'!$O$1</f>
        <v>77443.095095892219</v>
      </c>
    </row>
    <row r="10" spans="2:6" ht="12.9" customHeight="1" x14ac:dyDescent="0.2">
      <c r="B10" s="18" t="s">
        <v>6</v>
      </c>
      <c r="C10" s="18" t="s">
        <v>21</v>
      </c>
      <c r="D10" s="26">
        <v>89673965</v>
      </c>
      <c r="E10" s="26">
        <v>2024294</v>
      </c>
      <c r="F10" s="26">
        <f>E10/' 2018'!$O$1</f>
        <v>268669.98473687703</v>
      </c>
    </row>
    <row r="11" spans="2:6" ht="12.9" customHeight="1" x14ac:dyDescent="0.2">
      <c r="B11" s="18" t="s">
        <v>7</v>
      </c>
      <c r="C11" s="18" t="s">
        <v>22</v>
      </c>
      <c r="D11" s="26">
        <v>7588000</v>
      </c>
      <c r="E11" s="26">
        <v>386954</v>
      </c>
      <c r="F11" s="26">
        <f>E11/' 2018'!$O$1</f>
        <v>51357.621607273206</v>
      </c>
    </row>
    <row r="12" spans="2:6" ht="12.9" customHeight="1" x14ac:dyDescent="0.2">
      <c r="B12" s="18" t="s">
        <v>8</v>
      </c>
      <c r="C12" s="18" t="s">
        <v>23</v>
      </c>
      <c r="D12" s="26">
        <v>785200</v>
      </c>
      <c r="E12" s="26">
        <v>585709</v>
      </c>
      <c r="F12" s="26">
        <f>E12/' 2018'!$O$1</f>
        <v>77736.943393722206</v>
      </c>
    </row>
    <row r="13" spans="2:6" ht="12.9" customHeight="1" x14ac:dyDescent="0.2">
      <c r="B13" s="18" t="s">
        <v>38</v>
      </c>
      <c r="C13" s="18" t="s">
        <v>39</v>
      </c>
      <c r="D13" s="26">
        <v>38150</v>
      </c>
      <c r="E13" s="26">
        <v>3487</v>
      </c>
      <c r="F13" s="26">
        <f>E13/' 2018'!$O$1</f>
        <v>462.804432941801</v>
      </c>
    </row>
    <row r="14" spans="2:6" ht="12.9" customHeight="1" x14ac:dyDescent="0.2">
      <c r="B14" s="18" t="s">
        <v>9</v>
      </c>
      <c r="C14" s="18" t="s">
        <v>24</v>
      </c>
      <c r="D14" s="26">
        <v>1272510</v>
      </c>
      <c r="E14" s="26">
        <v>925003</v>
      </c>
      <c r="F14" s="26">
        <f>E14/' 2018'!$O$1</f>
        <v>122768.99595195433</v>
      </c>
    </row>
    <row r="15" spans="2:6" ht="12.9" customHeight="1" x14ac:dyDescent="0.2">
      <c r="B15" s="18" t="s">
        <v>10</v>
      </c>
      <c r="C15" s="18" t="s">
        <v>25</v>
      </c>
      <c r="D15" s="26">
        <v>6361738</v>
      </c>
      <c r="E15" s="26">
        <v>40388005</v>
      </c>
      <c r="F15" s="26">
        <f>E15/' 2018'!$O$1</f>
        <v>5360409.4498639591</v>
      </c>
    </row>
    <row r="16" spans="2:6" ht="12.9" customHeight="1" x14ac:dyDescent="0.2">
      <c r="B16" s="18" t="s">
        <v>11</v>
      </c>
      <c r="C16" s="18" t="s">
        <v>26</v>
      </c>
      <c r="D16" s="26">
        <v>927273</v>
      </c>
      <c r="E16" s="26">
        <v>7679093</v>
      </c>
      <c r="F16" s="26">
        <f>E16/' 2018'!$O$1</f>
        <v>1019190.789037096</v>
      </c>
    </row>
    <row r="17" spans="2:18" ht="12.9" customHeight="1" x14ac:dyDescent="0.2">
      <c r="B17" s="18" t="s">
        <v>12</v>
      </c>
      <c r="C17" s="18" t="s">
        <v>27</v>
      </c>
      <c r="D17" s="26">
        <v>14205263</v>
      </c>
      <c r="E17" s="26">
        <v>84332074</v>
      </c>
      <c r="F17" s="26">
        <f>E17/' 2018'!$O$1</f>
        <v>11192789.700710066</v>
      </c>
    </row>
    <row r="18" spans="2:18" ht="12.9" customHeight="1" x14ac:dyDescent="0.2">
      <c r="B18" s="18" t="s">
        <v>13</v>
      </c>
      <c r="C18" s="18" t="s">
        <v>28</v>
      </c>
      <c r="D18" s="26">
        <v>1707555</v>
      </c>
      <c r="E18" s="26">
        <v>102118</v>
      </c>
      <c r="F18" s="26">
        <f>E18/' 2018'!$O$1</f>
        <v>13553.387749684782</v>
      </c>
    </row>
    <row r="19" spans="2:18" ht="12.9" customHeight="1" x14ac:dyDescent="0.2">
      <c r="B19" s="18" t="s">
        <v>40</v>
      </c>
      <c r="C19" s="18" t="s">
        <v>41</v>
      </c>
      <c r="D19" s="26">
        <v>7062</v>
      </c>
      <c r="E19" s="26">
        <v>10111</v>
      </c>
      <c r="F19" s="26">
        <f>E19/' 2018'!$O$1</f>
        <v>1341.960315880284</v>
      </c>
    </row>
    <row r="20" spans="2:18" ht="12.9" customHeight="1" x14ac:dyDescent="0.2">
      <c r="B20" s="18" t="s">
        <v>42</v>
      </c>
      <c r="C20" s="18" t="s">
        <v>43</v>
      </c>
      <c r="D20" s="26">
        <v>1386</v>
      </c>
      <c r="E20" s="26">
        <v>4812</v>
      </c>
      <c r="F20" s="26">
        <f>E20/' 2018'!$O$1</f>
        <v>638.66215409118058</v>
      </c>
    </row>
    <row r="21" spans="2:18" ht="12.9" customHeight="1" x14ac:dyDescent="0.2">
      <c r="B21" s="18" t="s">
        <v>14</v>
      </c>
      <c r="C21" s="18" t="s">
        <v>29</v>
      </c>
      <c r="D21" s="26">
        <v>1843087</v>
      </c>
      <c r="E21" s="26">
        <v>6894329</v>
      </c>
      <c r="F21" s="26">
        <f>E21/' 2018'!$O$1</f>
        <v>915034.7070144004</v>
      </c>
      <c r="I21" s="6"/>
    </row>
    <row r="22" spans="2:18" ht="12.9" customHeight="1" x14ac:dyDescent="0.2">
      <c r="B22" s="18" t="s">
        <v>15</v>
      </c>
      <c r="C22" s="18" t="s">
        <v>30</v>
      </c>
      <c r="D22" s="26">
        <v>111464131</v>
      </c>
      <c r="E22" s="26">
        <v>820777319</v>
      </c>
      <c r="F22" s="26">
        <f>E22/' 2018'!$O$1</f>
        <v>108935870.8607074</v>
      </c>
      <c r="I22" s="6"/>
    </row>
    <row r="23" spans="2:18" ht="12.9" customHeight="1" x14ac:dyDescent="0.2">
      <c r="B23" s="18" t="s">
        <v>16</v>
      </c>
      <c r="C23" s="18" t="s">
        <v>31</v>
      </c>
      <c r="D23" s="26">
        <v>175900</v>
      </c>
      <c r="E23" s="26">
        <v>297842</v>
      </c>
      <c r="F23" s="26">
        <f>E23/' 2018'!$O$1</f>
        <v>39530.426703829049</v>
      </c>
      <c r="I23" s="6"/>
      <c r="J23" s="6"/>
    </row>
    <row r="24" spans="2:18" s="15" customFormat="1" ht="12.9" customHeight="1" x14ac:dyDescent="0.2">
      <c r="B24" s="7" t="s">
        <v>32</v>
      </c>
      <c r="C24" s="4"/>
      <c r="D24" s="4"/>
      <c r="E24" s="8">
        <f>SUM(E6:E23)</f>
        <v>969943590</v>
      </c>
      <c r="F24" s="8">
        <f>E24/' 2018'!$O$1</f>
        <v>128733637.2685646</v>
      </c>
      <c r="I24" s="13"/>
      <c r="J24" s="13"/>
    </row>
    <row r="25" spans="2:18" ht="12.9" customHeight="1" x14ac:dyDescent="0.2">
      <c r="B25" s="9" t="s">
        <v>122</v>
      </c>
      <c r="C25" s="2"/>
      <c r="D25" s="10"/>
      <c r="E25" s="3">
        <f>+E24/1000000</f>
        <v>969.94358999999997</v>
      </c>
      <c r="F25" s="3">
        <f>E25/' 2018'!$O$1</f>
        <v>128.73363726856459</v>
      </c>
      <c r="J25" s="6"/>
    </row>
    <row r="26" spans="2:18" ht="12.9" customHeight="1" x14ac:dyDescent="0.2">
      <c r="B26" s="22"/>
      <c r="D26" s="19"/>
      <c r="E26" s="19"/>
      <c r="F26" s="19"/>
    </row>
    <row r="27" spans="2:18" ht="12.9" customHeight="1" x14ac:dyDescent="0.2">
      <c r="B27" s="22"/>
      <c r="D27" s="19"/>
      <c r="E27" s="19"/>
      <c r="F27" s="19"/>
    </row>
    <row r="28" spans="2:18" ht="12.9" customHeight="1" x14ac:dyDescent="0.25">
      <c r="B28" s="27" t="s">
        <v>75</v>
      </c>
      <c r="C28" s="29"/>
      <c r="D28" s="29"/>
      <c r="E28" s="29"/>
      <c r="F28" s="29"/>
    </row>
    <row r="29" spans="2:18" ht="12.9" customHeight="1" x14ac:dyDescent="0.2">
      <c r="B29" s="20"/>
      <c r="C29" s="29"/>
      <c r="D29" s="29"/>
      <c r="E29" s="29"/>
      <c r="F29" s="29"/>
      <c r="R29" s="14"/>
    </row>
    <row r="30" spans="2:18" ht="22.5" customHeight="1" x14ac:dyDescent="0.2">
      <c r="B30" s="61" t="s">
        <v>56</v>
      </c>
      <c r="C30" s="61"/>
      <c r="D30" s="61" t="s">
        <v>60</v>
      </c>
      <c r="E30" s="61"/>
      <c r="F30" s="61"/>
      <c r="R30" s="14"/>
    </row>
    <row r="31" spans="2:18" ht="20.399999999999999" x14ac:dyDescent="0.2">
      <c r="B31" s="24" t="s">
        <v>0</v>
      </c>
      <c r="C31" s="24" t="s">
        <v>1</v>
      </c>
      <c r="D31" s="24" t="s">
        <v>58</v>
      </c>
      <c r="E31" s="24" t="s">
        <v>59</v>
      </c>
      <c r="F31" s="24" t="s">
        <v>121</v>
      </c>
      <c r="R31" s="14"/>
    </row>
    <row r="32" spans="2:18" ht="12.9" customHeight="1" x14ac:dyDescent="0.2">
      <c r="B32" s="18" t="s">
        <v>2</v>
      </c>
      <c r="C32" s="18" t="s">
        <v>17</v>
      </c>
      <c r="D32" s="26">
        <v>168665</v>
      </c>
      <c r="E32" s="26">
        <v>796710</v>
      </c>
      <c r="F32" s="26">
        <f>E32/' 2018'!$O$1</f>
        <v>105741.58869201671</v>
      </c>
      <c r="R32" s="14"/>
    </row>
    <row r="33" spans="2:18" ht="12.9" customHeight="1" x14ac:dyDescent="0.2">
      <c r="B33" s="18">
        <v>124</v>
      </c>
      <c r="C33" s="18" t="s">
        <v>18</v>
      </c>
      <c r="D33" s="26">
        <v>157862</v>
      </c>
      <c r="E33" s="26">
        <v>756800</v>
      </c>
      <c r="F33" s="26">
        <f>E33/' 2018'!$O$1</f>
        <v>100444.62140818899</v>
      </c>
      <c r="R33" s="14"/>
    </row>
    <row r="34" spans="2:18" ht="12.9" customHeight="1" x14ac:dyDescent="0.2">
      <c r="B34" s="18" t="s">
        <v>4</v>
      </c>
      <c r="C34" s="18" t="s">
        <v>19</v>
      </c>
      <c r="D34" s="26">
        <v>842520</v>
      </c>
      <c r="E34" s="26">
        <v>246664</v>
      </c>
      <c r="F34" s="26">
        <f>E34/' 2018'!$O$1</f>
        <v>32737.938814785321</v>
      </c>
    </row>
    <row r="35" spans="2:18" ht="12.9" customHeight="1" x14ac:dyDescent="0.2">
      <c r="B35" s="18" t="s">
        <v>5</v>
      </c>
      <c r="C35" s="18" t="s">
        <v>20</v>
      </c>
      <c r="D35" s="26">
        <v>280000</v>
      </c>
      <c r="E35" s="26">
        <v>274922</v>
      </c>
      <c r="F35" s="26">
        <f>E35/' 2018'!$O$1</f>
        <v>36488.419934965823</v>
      </c>
    </row>
    <row r="36" spans="2:18" ht="12.9" customHeight="1" x14ac:dyDescent="0.2">
      <c r="B36" s="18" t="s">
        <v>6</v>
      </c>
      <c r="C36" s="18" t="s">
        <v>21</v>
      </c>
      <c r="D36" s="26">
        <v>70483380</v>
      </c>
      <c r="E36" s="26">
        <v>1653473</v>
      </c>
      <c r="F36" s="26">
        <f>E36/' 2018'!$O$1</f>
        <v>219453.58019775696</v>
      </c>
    </row>
    <row r="37" spans="2:18" ht="12.9" customHeight="1" x14ac:dyDescent="0.2">
      <c r="B37" s="18" t="s">
        <v>7</v>
      </c>
      <c r="C37" s="18" t="s">
        <v>22</v>
      </c>
      <c r="D37" s="26">
        <v>1192000</v>
      </c>
      <c r="E37" s="26">
        <v>66594</v>
      </c>
      <c r="F37" s="26">
        <f>E37/' 2018'!$O$1</f>
        <v>8838.5427035636076</v>
      </c>
    </row>
    <row r="38" spans="2:18" ht="12.9" customHeight="1" x14ac:dyDescent="0.2">
      <c r="B38" s="18" t="s">
        <v>8</v>
      </c>
      <c r="C38" s="18" t="s">
        <v>23</v>
      </c>
      <c r="D38" s="26">
        <v>231050</v>
      </c>
      <c r="E38" s="26">
        <v>176546</v>
      </c>
      <c r="F38" s="26">
        <f>E38/' 2018'!$O$1</f>
        <v>23431.680934368571</v>
      </c>
    </row>
    <row r="39" spans="2:18" ht="12.9" customHeight="1" x14ac:dyDescent="0.2">
      <c r="B39" s="18" t="s">
        <v>38</v>
      </c>
      <c r="C39" s="18" t="s">
        <v>39</v>
      </c>
      <c r="D39" s="26">
        <v>214370</v>
      </c>
      <c r="E39" s="26">
        <v>22474</v>
      </c>
      <c r="F39" s="26">
        <f>E39/' 2018'!$O$1</f>
        <v>2982.8123963103058</v>
      </c>
    </row>
    <row r="40" spans="2:18" ht="12.9" customHeight="1" x14ac:dyDescent="0.2">
      <c r="B40" s="18" t="s">
        <v>9</v>
      </c>
      <c r="C40" s="18" t="s">
        <v>24</v>
      </c>
      <c r="D40" s="26">
        <v>364370</v>
      </c>
      <c r="E40" s="26">
        <v>272628</v>
      </c>
      <c r="F40" s="26">
        <f>E40/' 2018'!$O$1</f>
        <v>36183.953812462671</v>
      </c>
    </row>
    <row r="41" spans="2:18" ht="12.9" customHeight="1" x14ac:dyDescent="0.2">
      <c r="B41" s="18" t="s">
        <v>10</v>
      </c>
      <c r="C41" s="18" t="s">
        <v>25</v>
      </c>
      <c r="D41" s="26">
        <v>1107487</v>
      </c>
      <c r="E41" s="26">
        <v>7089215</v>
      </c>
      <c r="F41" s="26">
        <f>E41/' 2018'!$O$1</f>
        <v>940900.52425509319</v>
      </c>
    </row>
    <row r="42" spans="2:18" ht="12.9" customHeight="1" x14ac:dyDescent="0.2">
      <c r="B42" s="18" t="s">
        <v>11</v>
      </c>
      <c r="C42" s="18" t="s">
        <v>26</v>
      </c>
      <c r="D42" s="26">
        <v>256237</v>
      </c>
      <c r="E42" s="26">
        <v>2169876</v>
      </c>
      <c r="F42" s="26">
        <f>E42/' 2018'!$O$1</f>
        <v>287992.03663149511</v>
      </c>
    </row>
    <row r="43" spans="2:18" ht="12.9" customHeight="1" x14ac:dyDescent="0.2">
      <c r="B43" s="18" t="s">
        <v>12</v>
      </c>
      <c r="C43" s="18" t="s">
        <v>27</v>
      </c>
      <c r="D43" s="26">
        <v>2091951</v>
      </c>
      <c r="E43" s="26">
        <v>12597855</v>
      </c>
      <c r="F43" s="26">
        <f>E43/' 2018'!$O$1</f>
        <v>1672022.6956002389</v>
      </c>
    </row>
    <row r="44" spans="2:18" ht="12.9" customHeight="1" x14ac:dyDescent="0.2">
      <c r="B44" s="18" t="s">
        <v>13</v>
      </c>
      <c r="C44" s="18" t="s">
        <v>28</v>
      </c>
      <c r="D44" s="26">
        <v>2129790</v>
      </c>
      <c r="E44" s="26">
        <v>138406</v>
      </c>
      <c r="F44" s="26">
        <f>E44/' 2018'!$O$1</f>
        <v>18369.633021434733</v>
      </c>
    </row>
    <row r="45" spans="2:18" ht="12.9" customHeight="1" x14ac:dyDescent="0.2">
      <c r="B45" s="18" t="s">
        <v>40</v>
      </c>
      <c r="C45" s="18" t="s">
        <v>41</v>
      </c>
      <c r="D45" s="26">
        <v>45911</v>
      </c>
      <c r="E45" s="26">
        <v>72138</v>
      </c>
      <c r="F45" s="26">
        <f>E45/' 2018'!$O$1</f>
        <v>9574.3579534142937</v>
      </c>
    </row>
    <row r="46" spans="2:18" ht="12.9" customHeight="1" x14ac:dyDescent="0.2">
      <c r="B46" s="12" t="s">
        <v>42</v>
      </c>
      <c r="C46" s="12" t="s">
        <v>43</v>
      </c>
      <c r="D46" s="26">
        <v>5895</v>
      </c>
      <c r="E46" s="26">
        <v>22365</v>
      </c>
      <c r="F46" s="26">
        <f>E46/' 2018'!$O$1</f>
        <v>2968.3456101931115</v>
      </c>
    </row>
    <row r="47" spans="2:18" ht="12.9" customHeight="1" x14ac:dyDescent="0.2">
      <c r="B47" s="18" t="s">
        <v>14</v>
      </c>
      <c r="C47" s="18" t="s">
        <v>29</v>
      </c>
      <c r="D47" s="26">
        <v>1746047</v>
      </c>
      <c r="E47" s="26">
        <v>6792719</v>
      </c>
      <c r="F47" s="26">
        <f>E47/' 2018'!$O$1</f>
        <v>901548.74245139025</v>
      </c>
    </row>
    <row r="48" spans="2:18" ht="12.9" customHeight="1" x14ac:dyDescent="0.2">
      <c r="B48" s="18" t="s">
        <v>15</v>
      </c>
      <c r="C48" s="18" t="s">
        <v>30</v>
      </c>
      <c r="D48" s="26">
        <v>53315448</v>
      </c>
      <c r="E48" s="26">
        <v>397977721</v>
      </c>
      <c r="F48" s="26">
        <f>E48/' 2018'!$O$1</f>
        <v>52820720.817572497</v>
      </c>
    </row>
    <row r="49" spans="2:6" ht="12.9" customHeight="1" x14ac:dyDescent="0.2">
      <c r="B49" s="18" t="s">
        <v>16</v>
      </c>
      <c r="C49" s="18" t="s">
        <v>31</v>
      </c>
      <c r="D49" s="26">
        <v>118950</v>
      </c>
      <c r="E49" s="26">
        <v>204006</v>
      </c>
      <c r="F49" s="26">
        <f>E49/' 2018'!$O$1</f>
        <v>27076.249253434202</v>
      </c>
    </row>
    <row r="50" spans="2:6" s="15" customFormat="1" ht="12.9" customHeight="1" x14ac:dyDescent="0.2">
      <c r="B50" s="4" t="s">
        <v>32</v>
      </c>
      <c r="C50" s="4"/>
      <c r="D50" s="8"/>
      <c r="E50" s="8">
        <f>SUM(E32:E49)</f>
        <v>431331112</v>
      </c>
      <c r="F50" s="8">
        <f>E50/' 2018'!$O$1</f>
        <v>57247476.541243613</v>
      </c>
    </row>
    <row r="51" spans="2:6" ht="12.9" customHeight="1" x14ac:dyDescent="0.2">
      <c r="B51" s="9" t="s">
        <v>122</v>
      </c>
      <c r="C51" s="2"/>
      <c r="D51" s="10"/>
      <c r="E51" s="3">
        <f>+E50/1000000</f>
        <v>431.33111200000002</v>
      </c>
      <c r="F51" s="3">
        <f>E51/' 2018'!$O$1</f>
        <v>57.247476541243614</v>
      </c>
    </row>
    <row r="52" spans="2:6" ht="12.9" customHeight="1" x14ac:dyDescent="0.2">
      <c r="B52" s="22"/>
      <c r="D52" s="19"/>
      <c r="E52" s="19"/>
      <c r="F52" s="19"/>
    </row>
    <row r="53" spans="2:6" ht="12.9" customHeight="1" x14ac:dyDescent="0.2">
      <c r="B53" s="22"/>
      <c r="D53" s="19"/>
      <c r="E53" s="19"/>
      <c r="F53" s="19"/>
    </row>
    <row r="54" spans="2:6" ht="12.9" customHeight="1" x14ac:dyDescent="0.25">
      <c r="B54" s="25" t="s">
        <v>76</v>
      </c>
      <c r="C54" s="29"/>
      <c r="D54" s="29"/>
      <c r="E54" s="29"/>
      <c r="F54" s="29"/>
    </row>
    <row r="55" spans="2:6" ht="12.9" customHeight="1" x14ac:dyDescent="0.2">
      <c r="B55" s="23"/>
      <c r="C55" s="29"/>
      <c r="D55" s="29"/>
      <c r="E55" s="29"/>
      <c r="F55" s="29"/>
    </row>
    <row r="56" spans="2:6" ht="22.5" customHeight="1" x14ac:dyDescent="0.2">
      <c r="B56" s="61" t="s">
        <v>56</v>
      </c>
      <c r="C56" s="61"/>
      <c r="D56" s="61" t="s">
        <v>57</v>
      </c>
      <c r="E56" s="61"/>
      <c r="F56" s="61"/>
    </row>
    <row r="57" spans="2:6" ht="20.399999999999999" x14ac:dyDescent="0.2">
      <c r="B57" s="24" t="s">
        <v>0</v>
      </c>
      <c r="C57" s="24" t="s">
        <v>1</v>
      </c>
      <c r="D57" s="24" t="s">
        <v>58</v>
      </c>
      <c r="E57" s="24" t="s">
        <v>59</v>
      </c>
      <c r="F57" s="24" t="s">
        <v>121</v>
      </c>
    </row>
    <row r="58" spans="2:6" ht="12.9" customHeight="1" x14ac:dyDescent="0.2">
      <c r="B58" s="18" t="s">
        <v>2</v>
      </c>
      <c r="C58" s="18" t="s">
        <v>17</v>
      </c>
      <c r="D58" s="26">
        <v>0</v>
      </c>
      <c r="E58" s="26">
        <v>0</v>
      </c>
      <c r="F58" s="26">
        <f>E58/' 2018'!$O$1</f>
        <v>0</v>
      </c>
    </row>
    <row r="59" spans="2:6" ht="12.9" customHeight="1" x14ac:dyDescent="0.2">
      <c r="B59" s="18">
        <v>124</v>
      </c>
      <c r="C59" s="18" t="s">
        <v>18</v>
      </c>
      <c r="D59" s="26">
        <v>0</v>
      </c>
      <c r="E59" s="26">
        <v>0</v>
      </c>
      <c r="F59" s="26">
        <f>E59/' 2018'!$O$1</f>
        <v>0</v>
      </c>
    </row>
    <row r="60" spans="2:6" ht="12.9" customHeight="1" x14ac:dyDescent="0.2">
      <c r="B60" s="18" t="s">
        <v>4</v>
      </c>
      <c r="C60" s="18" t="s">
        <v>19</v>
      </c>
      <c r="D60" s="26">
        <v>0</v>
      </c>
      <c r="E60" s="26">
        <v>0</v>
      </c>
      <c r="F60" s="26">
        <f>E60/' 2018'!$O$1</f>
        <v>0</v>
      </c>
    </row>
    <row r="61" spans="2:6" ht="12.9" customHeight="1" x14ac:dyDescent="0.2">
      <c r="B61" s="18" t="s">
        <v>5</v>
      </c>
      <c r="C61" s="18" t="s">
        <v>20</v>
      </c>
      <c r="D61" s="26">
        <v>0</v>
      </c>
      <c r="E61" s="26">
        <v>0</v>
      </c>
      <c r="F61" s="26">
        <f>E61/' 2018'!$O$1</f>
        <v>0</v>
      </c>
    </row>
    <row r="62" spans="2:6" ht="12.9" customHeight="1" x14ac:dyDescent="0.2">
      <c r="B62" s="18" t="s">
        <v>6</v>
      </c>
      <c r="C62" s="18" t="s">
        <v>21</v>
      </c>
      <c r="D62" s="26">
        <v>0</v>
      </c>
      <c r="E62" s="26">
        <v>0</v>
      </c>
      <c r="F62" s="26">
        <f>E62/' 2018'!$O$1</f>
        <v>0</v>
      </c>
    </row>
    <row r="63" spans="2:6" ht="12.9" customHeight="1" x14ac:dyDescent="0.2">
      <c r="B63" s="18" t="s">
        <v>7</v>
      </c>
      <c r="C63" s="18" t="s">
        <v>22</v>
      </c>
      <c r="D63" s="26">
        <v>0</v>
      </c>
      <c r="E63" s="26">
        <v>0</v>
      </c>
      <c r="F63" s="26">
        <f>E63/' 2018'!$O$1</f>
        <v>0</v>
      </c>
    </row>
    <row r="64" spans="2:6" ht="12.9" customHeight="1" x14ac:dyDescent="0.2">
      <c r="B64" s="18" t="s">
        <v>8</v>
      </c>
      <c r="C64" s="18" t="s">
        <v>23</v>
      </c>
      <c r="D64" s="26">
        <v>0</v>
      </c>
      <c r="E64" s="26">
        <v>0</v>
      </c>
      <c r="F64" s="26">
        <f>E64/' 2018'!$O$1</f>
        <v>0</v>
      </c>
    </row>
    <row r="65" spans="2:6" ht="12.9" customHeight="1" x14ac:dyDescent="0.2">
      <c r="B65" s="18" t="s">
        <v>9</v>
      </c>
      <c r="C65" s="18" t="s">
        <v>24</v>
      </c>
      <c r="D65" s="26">
        <v>0</v>
      </c>
      <c r="E65" s="26">
        <v>0</v>
      </c>
      <c r="F65" s="26">
        <f>E65/' 2018'!$O$1</f>
        <v>0</v>
      </c>
    </row>
    <row r="66" spans="2:6" ht="12.9" customHeight="1" x14ac:dyDescent="0.2">
      <c r="B66" s="18" t="s">
        <v>10</v>
      </c>
      <c r="C66" s="18" t="s">
        <v>25</v>
      </c>
      <c r="D66" s="26">
        <v>0</v>
      </c>
      <c r="E66" s="26">
        <v>0</v>
      </c>
      <c r="F66" s="26">
        <f>E66/' 2018'!$O$1</f>
        <v>0</v>
      </c>
    </row>
    <row r="67" spans="2:6" ht="12.9" customHeight="1" x14ac:dyDescent="0.2">
      <c r="B67" s="18" t="s">
        <v>11</v>
      </c>
      <c r="C67" s="18" t="s">
        <v>26</v>
      </c>
      <c r="D67" s="26">
        <v>0</v>
      </c>
      <c r="E67" s="26">
        <v>0</v>
      </c>
      <c r="F67" s="26">
        <f>E67/' 2018'!$O$1</f>
        <v>0</v>
      </c>
    </row>
    <row r="68" spans="2:6" ht="12.9" customHeight="1" x14ac:dyDescent="0.2">
      <c r="B68" s="18" t="s">
        <v>12</v>
      </c>
      <c r="C68" s="18" t="s">
        <v>27</v>
      </c>
      <c r="D68" s="26">
        <v>0</v>
      </c>
      <c r="E68" s="26">
        <v>0</v>
      </c>
      <c r="F68" s="26">
        <f>E68/' 2018'!$O$1</f>
        <v>0</v>
      </c>
    </row>
    <row r="69" spans="2:6" ht="12.9" customHeight="1" x14ac:dyDescent="0.2">
      <c r="B69" s="18" t="s">
        <v>13</v>
      </c>
      <c r="C69" s="18" t="s">
        <v>28</v>
      </c>
      <c r="D69" s="26">
        <v>0</v>
      </c>
      <c r="E69" s="26">
        <v>0</v>
      </c>
      <c r="F69" s="26">
        <f>E69/' 2018'!$O$1</f>
        <v>0</v>
      </c>
    </row>
    <row r="70" spans="2:6" ht="12.9" customHeight="1" x14ac:dyDescent="0.2">
      <c r="B70" s="18" t="s">
        <v>14</v>
      </c>
      <c r="C70" s="18" t="s">
        <v>29</v>
      </c>
      <c r="D70" s="26">
        <v>0</v>
      </c>
      <c r="E70" s="26">
        <v>0</v>
      </c>
      <c r="F70" s="26">
        <f>E70/' 2018'!$O$1</f>
        <v>0</v>
      </c>
    </row>
    <row r="71" spans="2:6" ht="12.9" customHeight="1" x14ac:dyDescent="0.2">
      <c r="B71" s="18" t="s">
        <v>15</v>
      </c>
      <c r="C71" s="18" t="s">
        <v>30</v>
      </c>
      <c r="D71" s="26">
        <v>350</v>
      </c>
      <c r="E71" s="26">
        <v>2557</v>
      </c>
      <c r="F71" s="26">
        <f>E71/' 2018'!$O$1</f>
        <v>339.37222111619877</v>
      </c>
    </row>
    <row r="72" spans="2:6" ht="12.9" customHeight="1" x14ac:dyDescent="0.2">
      <c r="B72" s="18" t="s">
        <v>16</v>
      </c>
      <c r="C72" s="18" t="s">
        <v>31</v>
      </c>
      <c r="D72" s="26">
        <v>0</v>
      </c>
      <c r="E72" s="26">
        <v>0</v>
      </c>
      <c r="F72" s="26">
        <f>E72/' 2018'!$O$1</f>
        <v>0</v>
      </c>
    </row>
    <row r="73" spans="2:6" s="15" customFormat="1" ht="12.9" customHeight="1" x14ac:dyDescent="0.2">
      <c r="B73" s="4" t="s">
        <v>32</v>
      </c>
      <c r="C73" s="4"/>
      <c r="D73" s="8"/>
      <c r="E73" s="8">
        <f>SUM(E58:E72)</f>
        <v>2557</v>
      </c>
      <c r="F73" s="8">
        <f>E73/' 2018'!$O$1</f>
        <v>339.37222111619877</v>
      </c>
    </row>
    <row r="74" spans="2:6" ht="12.9" customHeight="1" x14ac:dyDescent="0.2">
      <c r="B74" s="9" t="s">
        <v>122</v>
      </c>
      <c r="C74" s="2"/>
      <c r="D74" s="10"/>
      <c r="E74" s="3">
        <f>+E73/1000000</f>
        <v>2.5569999999999998E-3</v>
      </c>
      <c r="F74" s="3">
        <f>E74/' 2018'!$O$1</f>
        <v>3.3937222111619876E-4</v>
      </c>
    </row>
    <row r="75" spans="2:6" ht="12.9" customHeight="1" x14ac:dyDescent="0.2">
      <c r="B75" s="22"/>
      <c r="D75" s="26"/>
      <c r="E75" s="26"/>
      <c r="F75" s="26"/>
    </row>
    <row r="76" spans="2:6" ht="12.9" customHeight="1" x14ac:dyDescent="0.2">
      <c r="B76" s="22"/>
      <c r="D76" s="26"/>
      <c r="E76" s="26"/>
      <c r="F76" s="26"/>
    </row>
    <row r="77" spans="2:6" ht="12.9" customHeight="1" x14ac:dyDescent="0.25">
      <c r="B77" s="27" t="s">
        <v>77</v>
      </c>
      <c r="C77" s="29"/>
      <c r="D77" s="26"/>
      <c r="E77" s="26"/>
      <c r="F77" s="26"/>
    </row>
    <row r="78" spans="2:6" ht="12.9" customHeight="1" x14ac:dyDescent="0.25">
      <c r="B78" s="28" t="s">
        <v>123</v>
      </c>
      <c r="C78" s="29"/>
      <c r="D78" s="26"/>
      <c r="E78" s="26"/>
      <c r="F78" s="26"/>
    </row>
    <row r="79" spans="2:6" ht="12.9" customHeight="1" x14ac:dyDescent="0.2">
      <c r="B79" s="60"/>
      <c r="C79" s="60"/>
      <c r="D79" s="60"/>
      <c r="E79" s="60"/>
      <c r="F79" s="59"/>
    </row>
    <row r="80" spans="2:6" ht="12.9" customHeight="1" x14ac:dyDescent="0.2">
      <c r="B80" s="24"/>
      <c r="C80" s="24"/>
      <c r="D80" s="24"/>
      <c r="E80" s="24" t="s">
        <v>59</v>
      </c>
      <c r="F80" s="24" t="s">
        <v>121</v>
      </c>
    </row>
    <row r="81" spans="2:6" ht="12.9" customHeight="1" x14ac:dyDescent="0.2">
      <c r="B81" s="21" t="s">
        <v>36</v>
      </c>
      <c r="E81" s="6">
        <f>+E25+E74</f>
        <v>969.946147</v>
      </c>
      <c r="F81" s="6">
        <f>E81/' 2018'!$O$1</f>
        <v>128.7339766407857</v>
      </c>
    </row>
    <row r="82" spans="2:6" ht="12.9" customHeight="1" x14ac:dyDescent="0.2">
      <c r="B82" s="5" t="s">
        <v>37</v>
      </c>
      <c r="C82" s="5"/>
      <c r="D82" s="5"/>
      <c r="E82" s="11">
        <f>+E51</f>
        <v>431.33111200000002</v>
      </c>
      <c r="F82" s="11">
        <f>E82/' 2018'!$O$1</f>
        <v>57.247476541243614</v>
      </c>
    </row>
    <row r="85" spans="2:6" ht="12.9" customHeight="1" x14ac:dyDescent="0.2">
      <c r="B85" s="31" t="s">
        <v>124</v>
      </c>
    </row>
  </sheetData>
  <mergeCells count="7">
    <mergeCell ref="B79:E79"/>
    <mergeCell ref="B4:C4"/>
    <mergeCell ref="B30:C30"/>
    <mergeCell ref="B56:C56"/>
    <mergeCell ref="D4:F4"/>
    <mergeCell ref="D30:F30"/>
    <mergeCell ref="D56:F56"/>
  </mergeCells>
  <pageMargins left="0.70866141732283472" right="0.70866141732283472" top="0.74803149606299213" bottom="0.74803149606299213" header="0.31496062992125984" footer="0.31496062992125984"/>
  <pageSetup paperSize="9" scale="73" orientation="portrait" horizontalDpi="300" verticalDpi="300" r:id="rId1"/>
  <ignoredErrors>
    <ignoredError sqref="B6:B23 B32:B49 B58:B72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R85"/>
  <sheetViews>
    <sheetView showGridLines="0" zoomScale="85" zoomScaleNormal="85" workbookViewId="0"/>
  </sheetViews>
  <sheetFormatPr defaultColWidth="9.28515625" defaultRowHeight="12.9" customHeight="1" x14ac:dyDescent="0.2"/>
  <cols>
    <col min="1" max="1" width="2.85546875" style="21" customWidth="1"/>
    <col min="2" max="3" width="10.28515625" style="21" customWidth="1"/>
    <col min="4" max="4" width="13.85546875" style="21" customWidth="1"/>
    <col min="5" max="6" width="14.140625" style="21" customWidth="1"/>
    <col min="7" max="7" width="10.28515625" style="21" customWidth="1"/>
    <col min="8" max="8" width="11.42578125" style="21" customWidth="1"/>
    <col min="9" max="10" width="17.85546875" style="21" customWidth="1"/>
    <col min="11" max="16384" width="9.28515625" style="21"/>
  </cols>
  <sheetData>
    <row r="2" spans="2:6" ht="12.9" customHeight="1" x14ac:dyDescent="0.3">
      <c r="B2" s="17" t="s">
        <v>78</v>
      </c>
      <c r="C2" s="16"/>
      <c r="D2" s="29"/>
      <c r="E2" s="29"/>
      <c r="F2" s="29"/>
    </row>
    <row r="3" spans="2:6" ht="12.9" customHeight="1" x14ac:dyDescent="0.2">
      <c r="B3" s="23"/>
      <c r="C3" s="29"/>
      <c r="D3" s="29"/>
      <c r="E3" s="29"/>
      <c r="F3" s="29"/>
    </row>
    <row r="4" spans="2:6" ht="22.5" customHeight="1" x14ac:dyDescent="0.2">
      <c r="B4" s="61" t="s">
        <v>56</v>
      </c>
      <c r="C4" s="61"/>
      <c r="D4" s="61" t="s">
        <v>57</v>
      </c>
      <c r="E4" s="61"/>
      <c r="F4" s="61"/>
    </row>
    <row r="5" spans="2:6" ht="20.399999999999999" x14ac:dyDescent="0.2">
      <c r="B5" s="24" t="s">
        <v>0</v>
      </c>
      <c r="C5" s="24" t="s">
        <v>1</v>
      </c>
      <c r="D5" s="24" t="s">
        <v>58</v>
      </c>
      <c r="E5" s="24" t="s">
        <v>59</v>
      </c>
      <c r="F5" s="24" t="s">
        <v>121</v>
      </c>
    </row>
    <row r="6" spans="2:6" ht="12.9" customHeight="1" x14ac:dyDescent="0.2">
      <c r="B6" s="18" t="s">
        <v>2</v>
      </c>
      <c r="C6" s="18" t="s">
        <v>17</v>
      </c>
      <c r="D6" s="26">
        <v>972686</v>
      </c>
      <c r="E6" s="26">
        <v>4441895</v>
      </c>
      <c r="F6" s="26">
        <f>E6/' 2018'!$O$1</f>
        <v>589540.77908288536</v>
      </c>
    </row>
    <row r="7" spans="2:6" ht="12.9" customHeight="1" x14ac:dyDescent="0.2">
      <c r="B7" s="18" t="s">
        <v>3</v>
      </c>
      <c r="C7" s="18" t="s">
        <v>18</v>
      </c>
      <c r="D7" s="26">
        <v>869375</v>
      </c>
      <c r="E7" s="26">
        <v>3987669</v>
      </c>
      <c r="F7" s="26">
        <f>E7/' 2018'!$O$1</f>
        <v>529254.62870794348</v>
      </c>
    </row>
    <row r="8" spans="2:6" ht="12.9" customHeight="1" x14ac:dyDescent="0.2">
      <c r="B8" s="18" t="s">
        <v>4</v>
      </c>
      <c r="C8" s="18" t="s">
        <v>19</v>
      </c>
      <c r="D8" s="26">
        <v>4223910</v>
      </c>
      <c r="E8" s="26">
        <v>1196220</v>
      </c>
      <c r="F8" s="26">
        <f>E8/' 2018'!$O$1</f>
        <v>158765.67788174396</v>
      </c>
    </row>
    <row r="9" spans="2:6" ht="12.9" customHeight="1" x14ac:dyDescent="0.2">
      <c r="B9" s="18" t="s">
        <v>5</v>
      </c>
      <c r="C9" s="18" t="s">
        <v>20</v>
      </c>
      <c r="D9" s="26">
        <v>1141750</v>
      </c>
      <c r="E9" s="26">
        <v>1132324</v>
      </c>
      <c r="F9" s="26">
        <f>E9/' 2018'!$O$1</f>
        <v>150285.22131528304</v>
      </c>
    </row>
    <row r="10" spans="2:6" ht="12.9" customHeight="1" x14ac:dyDescent="0.2">
      <c r="B10" s="18" t="s">
        <v>6</v>
      </c>
      <c r="C10" s="18" t="s">
        <v>21</v>
      </c>
      <c r="D10" s="26">
        <v>120738665</v>
      </c>
      <c r="E10" s="26">
        <v>2760634</v>
      </c>
      <c r="F10" s="26">
        <f>E10/' 2018'!$O$1</f>
        <v>366399.09748490277</v>
      </c>
    </row>
    <row r="11" spans="2:6" ht="12.9" customHeight="1" x14ac:dyDescent="0.2">
      <c r="B11" s="18" t="s">
        <v>7</v>
      </c>
      <c r="C11" s="18" t="s">
        <v>22</v>
      </c>
      <c r="D11" s="26">
        <v>13067200</v>
      </c>
      <c r="E11" s="26">
        <v>689573</v>
      </c>
      <c r="F11" s="26">
        <f>E11/' 2018'!$O$1</f>
        <v>91522.06516689893</v>
      </c>
    </row>
    <row r="12" spans="2:6" ht="12.9" customHeight="1" x14ac:dyDescent="0.2">
      <c r="B12" s="18" t="s">
        <v>8</v>
      </c>
      <c r="C12" s="18" t="s">
        <v>23</v>
      </c>
      <c r="D12" s="26">
        <v>1982550</v>
      </c>
      <c r="E12" s="26">
        <v>1500946</v>
      </c>
      <c r="F12" s="26">
        <f>E12/' 2018'!$O$1</f>
        <v>199209.76839869929</v>
      </c>
    </row>
    <row r="13" spans="2:6" ht="12.9" customHeight="1" x14ac:dyDescent="0.2">
      <c r="B13" s="18" t="s">
        <v>38</v>
      </c>
      <c r="C13" s="18" t="s">
        <v>39</v>
      </c>
      <c r="D13" s="26">
        <v>131050</v>
      </c>
      <c r="E13" s="26">
        <v>12039</v>
      </c>
      <c r="F13" s="26">
        <f>E13/' 2018'!$O$1</f>
        <v>1597.8498905036829</v>
      </c>
    </row>
    <row r="14" spans="2:6" ht="12.9" customHeight="1" x14ac:dyDescent="0.2">
      <c r="B14" s="18" t="s">
        <v>9</v>
      </c>
      <c r="C14" s="18" t="s">
        <v>24</v>
      </c>
      <c r="D14" s="26">
        <v>3696770</v>
      </c>
      <c r="E14" s="26">
        <v>2667057</v>
      </c>
      <c r="F14" s="26">
        <f>E14/' 2018'!$O$1</f>
        <v>353979.29524188727</v>
      </c>
    </row>
    <row r="15" spans="2:6" ht="12.9" customHeight="1" x14ac:dyDescent="0.2">
      <c r="B15" s="18" t="s">
        <v>10</v>
      </c>
      <c r="C15" s="18" t="s">
        <v>25</v>
      </c>
      <c r="D15" s="26">
        <v>9388918</v>
      </c>
      <c r="E15" s="26">
        <v>57828834</v>
      </c>
      <c r="F15" s="26">
        <f>E15/' 2018'!$O$1</f>
        <v>7675205.2558232127</v>
      </c>
    </row>
    <row r="16" spans="2:6" ht="12.9" customHeight="1" x14ac:dyDescent="0.2">
      <c r="B16" s="18" t="s">
        <v>11</v>
      </c>
      <c r="C16" s="18" t="s">
        <v>26</v>
      </c>
      <c r="D16" s="26">
        <v>1650561</v>
      </c>
      <c r="E16" s="26">
        <v>1382367</v>
      </c>
      <c r="F16" s="26">
        <f>E16/' 2018'!$O$1</f>
        <v>183471.63049970136</v>
      </c>
    </row>
    <row r="17" spans="2:18" ht="12.9" customHeight="1" x14ac:dyDescent="0.2">
      <c r="B17" s="18" t="s">
        <v>12</v>
      </c>
      <c r="C17" s="18" t="s">
        <v>27</v>
      </c>
      <c r="D17" s="26">
        <v>18834007</v>
      </c>
      <c r="E17" s="26">
        <v>111995164</v>
      </c>
      <c r="F17" s="26">
        <f>E17/' 2018'!$O$1</f>
        <v>14864312.694936624</v>
      </c>
    </row>
    <row r="18" spans="2:18" ht="12.9" customHeight="1" x14ac:dyDescent="0.2">
      <c r="B18" s="18" t="s">
        <v>13</v>
      </c>
      <c r="C18" s="18" t="s">
        <v>28</v>
      </c>
      <c r="D18" s="26">
        <v>2218610</v>
      </c>
      <c r="E18" s="26">
        <v>135285</v>
      </c>
      <c r="F18" s="26">
        <f>E18/' 2018'!$O$1</f>
        <v>17955.405136372683</v>
      </c>
    </row>
    <row r="19" spans="2:18" ht="12.9" customHeight="1" x14ac:dyDescent="0.2">
      <c r="B19" s="18" t="s">
        <v>40</v>
      </c>
      <c r="C19" s="18" t="s">
        <v>41</v>
      </c>
      <c r="D19" s="26">
        <v>9762</v>
      </c>
      <c r="E19" s="26">
        <v>14078</v>
      </c>
      <c r="F19" s="26">
        <f>E19/' 2018'!$O$1</f>
        <v>1868.4716968611056</v>
      </c>
    </row>
    <row r="20" spans="2:18" ht="12.9" customHeight="1" x14ac:dyDescent="0.2">
      <c r="B20" s="18" t="s">
        <v>42</v>
      </c>
      <c r="C20" s="18" t="s">
        <v>43</v>
      </c>
      <c r="D20" s="26">
        <v>5471</v>
      </c>
      <c r="E20" s="26">
        <v>19355</v>
      </c>
      <c r="F20" s="26">
        <f>E20/' 2018'!$O$1</f>
        <v>2568.8499568650873</v>
      </c>
    </row>
    <row r="21" spans="2:18" ht="12.9" customHeight="1" x14ac:dyDescent="0.2">
      <c r="B21" s="18" t="s">
        <v>14</v>
      </c>
      <c r="C21" s="18" t="s">
        <v>29</v>
      </c>
      <c r="D21" s="26">
        <v>2593693</v>
      </c>
      <c r="E21" s="26">
        <v>9681777</v>
      </c>
      <c r="F21" s="26">
        <f>E21/' 2018'!$O$1</f>
        <v>1284992.6338841328</v>
      </c>
      <c r="I21" s="6"/>
    </row>
    <row r="22" spans="2:18" ht="12.9" customHeight="1" x14ac:dyDescent="0.2">
      <c r="B22" s="18" t="s">
        <v>15</v>
      </c>
      <c r="C22" s="18" t="s">
        <v>30</v>
      </c>
      <c r="D22" s="26">
        <v>169513682</v>
      </c>
      <c r="E22" s="26">
        <v>1248454604</v>
      </c>
      <c r="F22" s="26">
        <f>E22/' 2018'!$O$1</f>
        <v>165698401.22104982</v>
      </c>
      <c r="I22" s="6"/>
    </row>
    <row r="23" spans="2:18" ht="12.9" customHeight="1" x14ac:dyDescent="0.2">
      <c r="B23" s="18" t="s">
        <v>16</v>
      </c>
      <c r="C23" s="18" t="s">
        <v>31</v>
      </c>
      <c r="D23" s="26">
        <v>448780</v>
      </c>
      <c r="E23" s="26">
        <v>766093</v>
      </c>
      <c r="F23" s="26">
        <f>E23/' 2018'!$O$1</f>
        <v>101678.01446678612</v>
      </c>
      <c r="I23" s="6"/>
      <c r="J23" s="6"/>
    </row>
    <row r="24" spans="2:18" s="15" customFormat="1" ht="12.9" customHeight="1" x14ac:dyDescent="0.2">
      <c r="B24" s="7" t="s">
        <v>32</v>
      </c>
      <c r="C24" s="4"/>
      <c r="D24" s="4"/>
      <c r="E24" s="8">
        <f>SUM(E6:E23)</f>
        <v>1448665914</v>
      </c>
      <c r="F24" s="8">
        <f>E24/' 2018'!$O$1</f>
        <v>192271008.56062114</v>
      </c>
      <c r="I24" s="13"/>
      <c r="J24" s="13"/>
    </row>
    <row r="25" spans="2:18" ht="12.9" customHeight="1" x14ac:dyDescent="0.2">
      <c r="B25" s="9" t="s">
        <v>122</v>
      </c>
      <c r="C25" s="2"/>
      <c r="D25" s="10"/>
      <c r="E25" s="3">
        <f>+E24/1000000</f>
        <v>1448.6659139999999</v>
      </c>
      <c r="F25" s="3">
        <f>E25/' 2018'!$O$1</f>
        <v>192.27100856062111</v>
      </c>
      <c r="J25" s="6"/>
    </row>
    <row r="26" spans="2:18" ht="12.9" customHeight="1" x14ac:dyDescent="0.2">
      <c r="B26" s="22"/>
      <c r="D26" s="19"/>
      <c r="E26" s="19"/>
      <c r="F26" s="19"/>
    </row>
    <row r="27" spans="2:18" ht="12.9" customHeight="1" x14ac:dyDescent="0.2">
      <c r="B27" s="22"/>
      <c r="D27" s="19"/>
      <c r="E27" s="19"/>
      <c r="F27" s="19"/>
    </row>
    <row r="28" spans="2:18" ht="12.9" customHeight="1" x14ac:dyDescent="0.25">
      <c r="B28" s="27" t="s">
        <v>79</v>
      </c>
      <c r="C28" s="29"/>
      <c r="D28" s="29"/>
      <c r="E28" s="29"/>
      <c r="F28" s="29"/>
    </row>
    <row r="29" spans="2:18" ht="12.9" customHeight="1" x14ac:dyDescent="0.2">
      <c r="B29" s="20"/>
      <c r="C29" s="29"/>
      <c r="D29" s="29"/>
      <c r="E29" s="29"/>
      <c r="F29" s="29"/>
      <c r="R29" s="14"/>
    </row>
    <row r="30" spans="2:18" ht="22.5" customHeight="1" x14ac:dyDescent="0.2">
      <c r="B30" s="61" t="s">
        <v>56</v>
      </c>
      <c r="C30" s="61"/>
      <c r="D30" s="61" t="s">
        <v>60</v>
      </c>
      <c r="E30" s="61"/>
      <c r="F30" s="61"/>
      <c r="R30" s="14"/>
    </row>
    <row r="31" spans="2:18" ht="20.399999999999999" x14ac:dyDescent="0.2">
      <c r="B31" s="24" t="s">
        <v>0</v>
      </c>
      <c r="C31" s="24" t="s">
        <v>1</v>
      </c>
      <c r="D31" s="24" t="s">
        <v>58</v>
      </c>
      <c r="E31" s="24" t="s">
        <v>59</v>
      </c>
      <c r="F31" s="24" t="s">
        <v>121</v>
      </c>
      <c r="R31" s="14"/>
    </row>
    <row r="32" spans="2:18" ht="12.9" customHeight="1" x14ac:dyDescent="0.2">
      <c r="B32" s="18" t="s">
        <v>2</v>
      </c>
      <c r="C32" s="18" t="s">
        <v>17</v>
      </c>
      <c r="D32" s="26">
        <v>213940</v>
      </c>
      <c r="E32" s="26">
        <v>997495</v>
      </c>
      <c r="F32" s="26">
        <f>E32/' 2018'!$O$1</f>
        <v>132390.33777954741</v>
      </c>
      <c r="R32" s="14"/>
    </row>
    <row r="33" spans="2:18" ht="12.9" customHeight="1" x14ac:dyDescent="0.2">
      <c r="B33" s="18">
        <v>124</v>
      </c>
      <c r="C33" s="18" t="s">
        <v>18</v>
      </c>
      <c r="D33" s="26">
        <v>275430</v>
      </c>
      <c r="E33" s="26">
        <v>1291313</v>
      </c>
      <c r="F33" s="26">
        <f>E33/' 2018'!$O$1</f>
        <v>171386.68790231601</v>
      </c>
      <c r="R33" s="14"/>
    </row>
    <row r="34" spans="2:18" ht="12.9" customHeight="1" x14ac:dyDescent="0.2">
      <c r="B34" s="18" t="s">
        <v>4</v>
      </c>
      <c r="C34" s="18" t="s">
        <v>19</v>
      </c>
      <c r="D34" s="26">
        <v>1530260</v>
      </c>
      <c r="E34" s="26">
        <v>446378</v>
      </c>
      <c r="F34" s="26">
        <f>E34/' 2018'!$O$1</f>
        <v>59244.541774503945</v>
      </c>
    </row>
    <row r="35" spans="2:18" ht="12.9" customHeight="1" x14ac:dyDescent="0.2">
      <c r="B35" s="18" t="s">
        <v>5</v>
      </c>
      <c r="C35" s="18" t="s">
        <v>20</v>
      </c>
      <c r="D35" s="26">
        <v>457950</v>
      </c>
      <c r="E35" s="26">
        <v>450245</v>
      </c>
      <c r="F35" s="26">
        <f>E35/' 2018'!$O$1</f>
        <v>59757.780874643307</v>
      </c>
    </row>
    <row r="36" spans="2:18" ht="12.9" customHeight="1" x14ac:dyDescent="0.2">
      <c r="B36" s="18" t="s">
        <v>6</v>
      </c>
      <c r="C36" s="18" t="s">
        <v>21</v>
      </c>
      <c r="D36" s="26">
        <v>80555690</v>
      </c>
      <c r="E36" s="26">
        <v>1924880</v>
      </c>
      <c r="F36" s="26">
        <f>E36/' 2018'!$O$1</f>
        <v>255475.47946114538</v>
      </c>
    </row>
    <row r="37" spans="2:18" ht="12.9" customHeight="1" x14ac:dyDescent="0.2">
      <c r="B37" s="18" t="s">
        <v>7</v>
      </c>
      <c r="C37" s="18" t="s">
        <v>22</v>
      </c>
      <c r="D37" s="26">
        <v>1661000</v>
      </c>
      <c r="E37" s="26">
        <v>93765</v>
      </c>
      <c r="F37" s="26">
        <f>E37/' 2018'!$O$1</f>
        <v>12444.754130997411</v>
      </c>
    </row>
    <row r="38" spans="2:18" ht="12.9" customHeight="1" x14ac:dyDescent="0.2">
      <c r="B38" s="18" t="s">
        <v>8</v>
      </c>
      <c r="C38" s="18" t="s">
        <v>23</v>
      </c>
      <c r="D38" s="26">
        <v>240850</v>
      </c>
      <c r="E38" s="26">
        <v>185831</v>
      </c>
      <c r="F38" s="26">
        <f>E38/' 2018'!$O$1</f>
        <v>24664.012210498371</v>
      </c>
    </row>
    <row r="39" spans="2:18" ht="12.9" customHeight="1" x14ac:dyDescent="0.2">
      <c r="B39" s="18" t="s">
        <v>38</v>
      </c>
      <c r="C39" s="18" t="s">
        <v>39</v>
      </c>
      <c r="D39" s="26">
        <v>138070</v>
      </c>
      <c r="E39" s="26">
        <v>14795</v>
      </c>
      <c r="F39" s="26">
        <f>E39/' 2018'!$O$1</f>
        <v>1963.6339504943924</v>
      </c>
    </row>
    <row r="40" spans="2:18" ht="12.9" customHeight="1" x14ac:dyDescent="0.2">
      <c r="B40" s="18" t="s">
        <v>9</v>
      </c>
      <c r="C40" s="18" t="s">
        <v>24</v>
      </c>
      <c r="D40" s="26">
        <v>784960</v>
      </c>
      <c r="E40" s="26">
        <v>574336</v>
      </c>
      <c r="F40" s="26">
        <f>E40/' 2018'!$O$1</f>
        <v>76227.48689362267</v>
      </c>
    </row>
    <row r="41" spans="2:18" ht="12.9" customHeight="1" x14ac:dyDescent="0.2">
      <c r="B41" s="18" t="s">
        <v>10</v>
      </c>
      <c r="C41" s="18" t="s">
        <v>25</v>
      </c>
      <c r="D41" s="26">
        <v>1530300</v>
      </c>
      <c r="E41" s="26">
        <v>9694840</v>
      </c>
      <c r="F41" s="26">
        <f>E41/' 2018'!$O$1</f>
        <v>1286726.3919304532</v>
      </c>
    </row>
    <row r="42" spans="2:18" ht="12.9" customHeight="1" x14ac:dyDescent="0.2">
      <c r="B42" s="18" t="s">
        <v>11</v>
      </c>
      <c r="C42" s="18" t="s">
        <v>26</v>
      </c>
      <c r="D42" s="26">
        <v>454998</v>
      </c>
      <c r="E42" s="26">
        <v>3861468</v>
      </c>
      <c r="F42" s="26">
        <f>E42/' 2018'!$O$1</f>
        <v>512504.87756320921</v>
      </c>
    </row>
    <row r="43" spans="2:18" ht="12.9" customHeight="1" x14ac:dyDescent="0.2">
      <c r="B43" s="18" t="s">
        <v>12</v>
      </c>
      <c r="C43" s="18" t="s">
        <v>27</v>
      </c>
      <c r="D43" s="26">
        <v>2356363</v>
      </c>
      <c r="E43" s="26">
        <v>14242198</v>
      </c>
      <c r="F43" s="26">
        <f>E43/' 2018'!$O$1</f>
        <v>1890264.5165571703</v>
      </c>
    </row>
    <row r="44" spans="2:18" ht="12.9" customHeight="1" x14ac:dyDescent="0.2">
      <c r="B44" s="18" t="s">
        <v>13</v>
      </c>
      <c r="C44" s="18" t="s">
        <v>28</v>
      </c>
      <c r="D44" s="26">
        <v>1802835</v>
      </c>
      <c r="E44" s="26">
        <v>117320</v>
      </c>
      <c r="F44" s="26">
        <f>E44/' 2018'!$O$1</f>
        <v>15571.039883203928</v>
      </c>
    </row>
    <row r="45" spans="2:18" ht="12.9" customHeight="1" x14ac:dyDescent="0.2">
      <c r="B45" s="18" t="s">
        <v>40</v>
      </c>
      <c r="C45" s="18" t="s">
        <v>41</v>
      </c>
      <c r="D45" s="26">
        <v>9554</v>
      </c>
      <c r="E45" s="26">
        <v>15483</v>
      </c>
      <c r="F45" s="26">
        <f>E45/' 2018'!$O$1</f>
        <v>2054.9472426836551</v>
      </c>
    </row>
    <row r="46" spans="2:18" ht="12.9" customHeight="1" x14ac:dyDescent="0.2">
      <c r="B46" s="12" t="s">
        <v>42</v>
      </c>
      <c r="C46" s="12" t="s">
        <v>43</v>
      </c>
      <c r="D46" s="26">
        <v>2546</v>
      </c>
      <c r="E46" s="26">
        <v>9772</v>
      </c>
      <c r="F46" s="26">
        <f>E46/' 2018'!$O$1</f>
        <v>1296.9672838277256</v>
      </c>
    </row>
    <row r="47" spans="2:18" ht="12.9" customHeight="1" x14ac:dyDescent="0.2">
      <c r="B47" s="18" t="s">
        <v>14</v>
      </c>
      <c r="C47" s="18" t="s">
        <v>29</v>
      </c>
      <c r="D47" s="26">
        <v>2429407</v>
      </c>
      <c r="E47" s="26">
        <v>9549197</v>
      </c>
      <c r="F47" s="26">
        <f>E47/' 2018'!$O$1</f>
        <v>1267396.2439445218</v>
      </c>
    </row>
    <row r="48" spans="2:18" ht="12.9" customHeight="1" x14ac:dyDescent="0.2">
      <c r="B48" s="18" t="s">
        <v>15</v>
      </c>
      <c r="C48" s="18" t="s">
        <v>30</v>
      </c>
      <c r="D48" s="26">
        <v>73614997</v>
      </c>
      <c r="E48" s="26">
        <v>549328968</v>
      </c>
      <c r="F48" s="26">
        <f>E48/' 2018'!$O$1</f>
        <v>72908483.376468241</v>
      </c>
    </row>
    <row r="49" spans="2:6" ht="12.9" customHeight="1" x14ac:dyDescent="0.2">
      <c r="B49" s="18" t="s">
        <v>16</v>
      </c>
      <c r="C49" s="18" t="s">
        <v>31</v>
      </c>
      <c r="D49" s="26">
        <v>157710</v>
      </c>
      <c r="E49" s="26">
        <v>266088</v>
      </c>
      <c r="F49" s="26">
        <f>E49/' 2018'!$O$1</f>
        <v>35315.946645431017</v>
      </c>
    </row>
    <row r="50" spans="2:6" s="15" customFormat="1" ht="12.9" customHeight="1" x14ac:dyDescent="0.2">
      <c r="B50" s="4" t="s">
        <v>32</v>
      </c>
      <c r="C50" s="4"/>
      <c r="D50" s="8"/>
      <c r="E50" s="8">
        <f>SUM(E32:E49)</f>
        <v>593064372</v>
      </c>
      <c r="F50" s="8">
        <f>E50/' 2018'!$O$1</f>
        <v>78713169.022496507</v>
      </c>
    </row>
    <row r="51" spans="2:6" ht="12.9" customHeight="1" x14ac:dyDescent="0.2">
      <c r="B51" s="9" t="s">
        <v>122</v>
      </c>
      <c r="C51" s="2"/>
      <c r="D51" s="10"/>
      <c r="E51" s="3">
        <f>+E50/1000000</f>
        <v>593.06437200000005</v>
      </c>
      <c r="F51" s="3">
        <f>E51/' 2018'!$O$1</f>
        <v>78.713169022496515</v>
      </c>
    </row>
    <row r="52" spans="2:6" ht="12.9" customHeight="1" x14ac:dyDescent="0.2">
      <c r="B52" s="22"/>
      <c r="D52" s="19"/>
      <c r="E52" s="19"/>
      <c r="F52" s="19"/>
    </row>
    <row r="53" spans="2:6" ht="12.9" customHeight="1" x14ac:dyDescent="0.2">
      <c r="B53" s="22"/>
      <c r="D53" s="19"/>
      <c r="E53" s="19"/>
      <c r="F53" s="19"/>
    </row>
    <row r="54" spans="2:6" ht="12.9" customHeight="1" x14ac:dyDescent="0.25">
      <c r="B54" s="25" t="s">
        <v>80</v>
      </c>
      <c r="C54" s="29"/>
      <c r="D54" s="29"/>
      <c r="E54" s="29"/>
      <c r="F54" s="29"/>
    </row>
    <row r="55" spans="2:6" ht="12.9" customHeight="1" x14ac:dyDescent="0.2">
      <c r="B55" s="23"/>
      <c r="C55" s="29"/>
      <c r="D55" s="29"/>
      <c r="E55" s="29"/>
      <c r="F55" s="29"/>
    </row>
    <row r="56" spans="2:6" ht="22.5" customHeight="1" x14ac:dyDescent="0.2">
      <c r="B56" s="61" t="s">
        <v>56</v>
      </c>
      <c r="C56" s="61"/>
      <c r="D56" s="61" t="s">
        <v>57</v>
      </c>
      <c r="E56" s="61"/>
      <c r="F56" s="61"/>
    </row>
    <row r="57" spans="2:6" ht="20.399999999999999" x14ac:dyDescent="0.2">
      <c r="B57" s="24" t="s">
        <v>0</v>
      </c>
      <c r="C57" s="24" t="s">
        <v>1</v>
      </c>
      <c r="D57" s="24" t="s">
        <v>58</v>
      </c>
      <c r="E57" s="24" t="s">
        <v>59</v>
      </c>
      <c r="F57" s="24" t="s">
        <v>121</v>
      </c>
    </row>
    <row r="58" spans="2:6" ht="12.9" customHeight="1" x14ac:dyDescent="0.2">
      <c r="B58" s="18" t="s">
        <v>2</v>
      </c>
      <c r="C58" s="18" t="s">
        <v>17</v>
      </c>
      <c r="D58" s="26">
        <v>0</v>
      </c>
      <c r="E58" s="26">
        <v>0</v>
      </c>
      <c r="F58" s="26">
        <f>E58/' 2018'!$O$1</f>
        <v>0</v>
      </c>
    </row>
    <row r="59" spans="2:6" ht="12.9" customHeight="1" x14ac:dyDescent="0.2">
      <c r="B59" s="18">
        <v>124</v>
      </c>
      <c r="C59" s="18" t="s">
        <v>18</v>
      </c>
      <c r="D59" s="26">
        <v>0</v>
      </c>
      <c r="E59" s="26">
        <v>0</v>
      </c>
      <c r="F59" s="26">
        <f>E59/' 2018'!$O$1</f>
        <v>0</v>
      </c>
    </row>
    <row r="60" spans="2:6" ht="12.9" customHeight="1" x14ac:dyDescent="0.2">
      <c r="B60" s="18" t="s">
        <v>4</v>
      </c>
      <c r="C60" s="18" t="s">
        <v>19</v>
      </c>
      <c r="D60" s="26">
        <v>0</v>
      </c>
      <c r="E60" s="26">
        <v>0</v>
      </c>
      <c r="F60" s="26">
        <f>E60/' 2018'!$O$1</f>
        <v>0</v>
      </c>
    </row>
    <row r="61" spans="2:6" ht="12.9" customHeight="1" x14ac:dyDescent="0.2">
      <c r="B61" s="18" t="s">
        <v>5</v>
      </c>
      <c r="C61" s="18" t="s">
        <v>20</v>
      </c>
      <c r="D61" s="26">
        <v>0</v>
      </c>
      <c r="E61" s="26">
        <v>0</v>
      </c>
      <c r="F61" s="26">
        <f>E61/' 2018'!$O$1</f>
        <v>0</v>
      </c>
    </row>
    <row r="62" spans="2:6" ht="12.9" customHeight="1" x14ac:dyDescent="0.2">
      <c r="B62" s="18" t="s">
        <v>6</v>
      </c>
      <c r="C62" s="18" t="s">
        <v>21</v>
      </c>
      <c r="D62" s="26">
        <v>0</v>
      </c>
      <c r="E62" s="26">
        <v>0</v>
      </c>
      <c r="F62" s="26">
        <f>E62/' 2018'!$O$1</f>
        <v>0</v>
      </c>
    </row>
    <row r="63" spans="2:6" ht="12.9" customHeight="1" x14ac:dyDescent="0.2">
      <c r="B63" s="18" t="s">
        <v>7</v>
      </c>
      <c r="C63" s="18" t="s">
        <v>22</v>
      </c>
      <c r="D63" s="26">
        <v>0</v>
      </c>
      <c r="E63" s="26">
        <v>0</v>
      </c>
      <c r="F63" s="26">
        <f>E63/' 2018'!$O$1</f>
        <v>0</v>
      </c>
    </row>
    <row r="64" spans="2:6" ht="12.9" customHeight="1" x14ac:dyDescent="0.2">
      <c r="B64" s="18" t="s">
        <v>8</v>
      </c>
      <c r="C64" s="18" t="s">
        <v>23</v>
      </c>
      <c r="D64" s="26">
        <v>0</v>
      </c>
      <c r="E64" s="26">
        <v>0</v>
      </c>
      <c r="F64" s="26">
        <f>E64/' 2018'!$O$1</f>
        <v>0</v>
      </c>
    </row>
    <row r="65" spans="2:6" ht="12.9" customHeight="1" x14ac:dyDescent="0.2">
      <c r="B65" s="18" t="s">
        <v>9</v>
      </c>
      <c r="C65" s="18" t="s">
        <v>24</v>
      </c>
      <c r="D65" s="26">
        <v>0</v>
      </c>
      <c r="E65" s="26">
        <v>0</v>
      </c>
      <c r="F65" s="26">
        <f>E65/' 2018'!$O$1</f>
        <v>0</v>
      </c>
    </row>
    <row r="66" spans="2:6" ht="12.9" customHeight="1" x14ac:dyDescent="0.2">
      <c r="B66" s="18" t="s">
        <v>10</v>
      </c>
      <c r="C66" s="18" t="s">
        <v>25</v>
      </c>
      <c r="D66" s="26">
        <v>0</v>
      </c>
      <c r="E66" s="26">
        <v>0</v>
      </c>
      <c r="F66" s="26">
        <f>E66/' 2018'!$O$1</f>
        <v>0</v>
      </c>
    </row>
    <row r="67" spans="2:6" ht="12.9" customHeight="1" x14ac:dyDescent="0.2">
      <c r="B67" s="18" t="s">
        <v>11</v>
      </c>
      <c r="C67" s="18" t="s">
        <v>26</v>
      </c>
      <c r="D67" s="26">
        <v>0</v>
      </c>
      <c r="E67" s="26">
        <v>0</v>
      </c>
      <c r="F67" s="26">
        <f>E67/' 2018'!$O$1</f>
        <v>0</v>
      </c>
    </row>
    <row r="68" spans="2:6" ht="12.9" customHeight="1" x14ac:dyDescent="0.2">
      <c r="B68" s="18" t="s">
        <v>12</v>
      </c>
      <c r="C68" s="18" t="s">
        <v>27</v>
      </c>
      <c r="D68" s="26">
        <v>0</v>
      </c>
      <c r="E68" s="26">
        <v>0</v>
      </c>
      <c r="F68" s="26">
        <f>E68/' 2018'!$O$1</f>
        <v>0</v>
      </c>
    </row>
    <row r="69" spans="2:6" ht="12.9" customHeight="1" x14ac:dyDescent="0.2">
      <c r="B69" s="18" t="s">
        <v>13</v>
      </c>
      <c r="C69" s="18" t="s">
        <v>28</v>
      </c>
      <c r="D69" s="26">
        <v>0</v>
      </c>
      <c r="E69" s="26">
        <v>0</v>
      </c>
      <c r="F69" s="26">
        <f>E69/' 2018'!$O$1</f>
        <v>0</v>
      </c>
    </row>
    <row r="70" spans="2:6" ht="12.9" customHeight="1" x14ac:dyDescent="0.2">
      <c r="B70" s="18" t="s">
        <v>14</v>
      </c>
      <c r="C70" s="18" t="s">
        <v>29</v>
      </c>
      <c r="D70" s="26">
        <v>0</v>
      </c>
      <c r="E70" s="26">
        <v>0</v>
      </c>
      <c r="F70" s="26">
        <f>E70/' 2018'!$O$1</f>
        <v>0</v>
      </c>
    </row>
    <row r="71" spans="2:6" ht="12.9" customHeight="1" x14ac:dyDescent="0.2">
      <c r="B71" s="18" t="s">
        <v>15</v>
      </c>
      <c r="C71" s="18" t="s">
        <v>30</v>
      </c>
      <c r="D71" s="26">
        <v>300</v>
      </c>
      <c r="E71" s="26">
        <v>2194</v>
      </c>
      <c r="F71" s="26">
        <f>E71/' 2018'!$O$1</f>
        <v>291.19384166168953</v>
      </c>
    </row>
    <row r="72" spans="2:6" ht="12.9" customHeight="1" x14ac:dyDescent="0.2">
      <c r="B72" s="18" t="s">
        <v>16</v>
      </c>
      <c r="C72" s="18" t="s">
        <v>31</v>
      </c>
      <c r="D72" s="26">
        <v>0</v>
      </c>
      <c r="E72" s="26">
        <v>0</v>
      </c>
      <c r="F72" s="26">
        <f>E72/' 2018'!$O$1</f>
        <v>0</v>
      </c>
    </row>
    <row r="73" spans="2:6" s="15" customFormat="1" ht="12.9" customHeight="1" x14ac:dyDescent="0.2">
      <c r="B73" s="4" t="s">
        <v>32</v>
      </c>
      <c r="C73" s="4"/>
      <c r="D73" s="8"/>
      <c r="E73" s="8">
        <f>SUM(E58:E72)</f>
        <v>2194</v>
      </c>
      <c r="F73" s="8">
        <f>E73/' 2018'!$O$1</f>
        <v>291.19384166168953</v>
      </c>
    </row>
    <row r="74" spans="2:6" ht="12.9" customHeight="1" x14ac:dyDescent="0.2">
      <c r="B74" s="9" t="s">
        <v>122</v>
      </c>
      <c r="C74" s="2"/>
      <c r="D74" s="10"/>
      <c r="E74" s="3">
        <f>+E73/1000000</f>
        <v>2.1940000000000002E-3</v>
      </c>
      <c r="F74" s="3">
        <f>E74/' 2018'!$O$1</f>
        <v>2.9119384166168959E-4</v>
      </c>
    </row>
    <row r="75" spans="2:6" ht="12.9" customHeight="1" x14ac:dyDescent="0.2">
      <c r="B75" s="22"/>
      <c r="D75" s="26"/>
      <c r="E75" s="26"/>
      <c r="F75" s="26"/>
    </row>
    <row r="76" spans="2:6" ht="12.9" customHeight="1" x14ac:dyDescent="0.2">
      <c r="B76" s="22"/>
      <c r="D76" s="26"/>
      <c r="E76" s="26"/>
      <c r="F76" s="26"/>
    </row>
    <row r="77" spans="2:6" ht="12.9" customHeight="1" x14ac:dyDescent="0.25">
      <c r="B77" s="27" t="s">
        <v>81</v>
      </c>
      <c r="C77" s="29"/>
      <c r="D77" s="26"/>
      <c r="E77" s="26"/>
      <c r="F77" s="26"/>
    </row>
    <row r="78" spans="2:6" ht="12.9" customHeight="1" x14ac:dyDescent="0.25">
      <c r="B78" s="28" t="s">
        <v>123</v>
      </c>
      <c r="C78" s="29"/>
      <c r="D78" s="26"/>
      <c r="E78" s="26"/>
      <c r="F78" s="26"/>
    </row>
    <row r="79" spans="2:6" ht="12.9" customHeight="1" x14ac:dyDescent="0.2">
      <c r="B79" s="60"/>
      <c r="C79" s="60"/>
      <c r="D79" s="60"/>
      <c r="E79" s="60"/>
      <c r="F79" s="59"/>
    </row>
    <row r="80" spans="2:6" ht="12.9" customHeight="1" x14ac:dyDescent="0.2">
      <c r="B80" s="24"/>
      <c r="C80" s="24"/>
      <c r="D80" s="24"/>
      <c r="E80" s="24" t="s">
        <v>59</v>
      </c>
      <c r="F80" s="24" t="s">
        <v>121</v>
      </c>
    </row>
    <row r="81" spans="2:6" ht="12.9" customHeight="1" x14ac:dyDescent="0.2">
      <c r="B81" s="21" t="s">
        <v>36</v>
      </c>
      <c r="E81" s="6">
        <f>+E25+E74</f>
        <v>1448.6681079999998</v>
      </c>
      <c r="F81" s="6">
        <f>E81/' 2018'!$O$1</f>
        <v>192.27129975446277</v>
      </c>
    </row>
    <row r="82" spans="2:6" ht="12.9" customHeight="1" x14ac:dyDescent="0.2">
      <c r="B82" s="5" t="s">
        <v>37</v>
      </c>
      <c r="C82" s="5"/>
      <c r="D82" s="5"/>
      <c r="E82" s="11">
        <f>+E51</f>
        <v>593.06437200000005</v>
      </c>
      <c r="F82" s="11">
        <f>E82/' 2018'!$O$1</f>
        <v>78.713169022496515</v>
      </c>
    </row>
    <row r="85" spans="2:6" ht="12.9" customHeight="1" x14ac:dyDescent="0.2">
      <c r="B85" s="31" t="s">
        <v>124</v>
      </c>
    </row>
  </sheetData>
  <mergeCells count="7">
    <mergeCell ref="B79:E79"/>
    <mergeCell ref="B4:C4"/>
    <mergeCell ref="B30:C30"/>
    <mergeCell ref="B56:C56"/>
    <mergeCell ref="D4:F4"/>
    <mergeCell ref="D30:F30"/>
    <mergeCell ref="D56:F56"/>
  </mergeCells>
  <pageMargins left="0.70866141732283472" right="0.70866141732283472" top="0.74803149606299213" bottom="0.74803149606299213" header="0.31496062992125984" footer="0.31496062992125984"/>
  <pageSetup paperSize="9" scale="73" orientation="portrait" horizontalDpi="300" verticalDpi="300" r:id="rId1"/>
  <ignoredErrors>
    <ignoredError sqref="B6:B23 B32:B49 B58:B72" numberStoredAsText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R85"/>
  <sheetViews>
    <sheetView showGridLines="0" zoomScale="85" zoomScaleNormal="85" workbookViewId="0"/>
  </sheetViews>
  <sheetFormatPr defaultColWidth="9.28515625" defaultRowHeight="12.9" customHeight="1" x14ac:dyDescent="0.2"/>
  <cols>
    <col min="1" max="1" width="2.85546875" style="21" customWidth="1"/>
    <col min="2" max="3" width="10.28515625" style="21" customWidth="1"/>
    <col min="4" max="4" width="13.85546875" style="21" customWidth="1"/>
    <col min="5" max="6" width="14.140625" style="21" customWidth="1"/>
    <col min="7" max="7" width="10.28515625" style="21" customWidth="1"/>
    <col min="8" max="8" width="11.42578125" style="21" customWidth="1"/>
    <col min="9" max="10" width="17.85546875" style="21" customWidth="1"/>
    <col min="11" max="16384" width="9.28515625" style="21"/>
  </cols>
  <sheetData>
    <row r="2" spans="2:6" ht="12.9" customHeight="1" x14ac:dyDescent="0.3">
      <c r="B2" s="17" t="s">
        <v>82</v>
      </c>
      <c r="C2" s="16"/>
      <c r="D2" s="29"/>
      <c r="E2" s="29"/>
      <c r="F2" s="29"/>
    </row>
    <row r="3" spans="2:6" ht="12.9" customHeight="1" x14ac:dyDescent="0.2">
      <c r="B3" s="23"/>
      <c r="C3" s="29"/>
      <c r="D3" s="29"/>
      <c r="E3" s="29"/>
      <c r="F3" s="29"/>
    </row>
    <row r="4" spans="2:6" ht="22.5" customHeight="1" x14ac:dyDescent="0.2">
      <c r="B4" s="61" t="s">
        <v>56</v>
      </c>
      <c r="C4" s="61"/>
      <c r="D4" s="61" t="s">
        <v>57</v>
      </c>
      <c r="E4" s="61"/>
      <c r="F4" s="61"/>
    </row>
    <row r="5" spans="2:6" ht="20.399999999999999" x14ac:dyDescent="0.2">
      <c r="B5" s="24" t="s">
        <v>0</v>
      </c>
      <c r="C5" s="24" t="s">
        <v>1</v>
      </c>
      <c r="D5" s="24" t="s">
        <v>58</v>
      </c>
      <c r="E5" s="24" t="s">
        <v>59</v>
      </c>
      <c r="F5" s="24" t="s">
        <v>121</v>
      </c>
    </row>
    <row r="6" spans="2:6" ht="12.9" customHeight="1" x14ac:dyDescent="0.2">
      <c r="B6" s="18" t="s">
        <v>2</v>
      </c>
      <c r="C6" s="18" t="s">
        <v>17</v>
      </c>
      <c r="D6" s="26">
        <v>1296631</v>
      </c>
      <c r="E6" s="26">
        <v>5877498</v>
      </c>
      <c r="F6" s="26">
        <f>E6/' 2018'!$O$1</f>
        <v>780078.04101134778</v>
      </c>
    </row>
    <row r="7" spans="2:6" ht="12.9" customHeight="1" x14ac:dyDescent="0.2">
      <c r="B7" s="18" t="s">
        <v>3</v>
      </c>
      <c r="C7" s="18" t="s">
        <v>18</v>
      </c>
      <c r="D7" s="26">
        <v>1122460</v>
      </c>
      <c r="E7" s="26">
        <v>5194517</v>
      </c>
      <c r="F7" s="26">
        <f>E7/' 2018'!$O$1</f>
        <v>689430.88459751802</v>
      </c>
    </row>
    <row r="8" spans="2:6" ht="12.9" customHeight="1" x14ac:dyDescent="0.2">
      <c r="B8" s="18" t="s">
        <v>4</v>
      </c>
      <c r="C8" s="18" t="s">
        <v>19</v>
      </c>
      <c r="D8" s="26">
        <v>5993040</v>
      </c>
      <c r="E8" s="26">
        <v>1686150</v>
      </c>
      <c r="F8" s="26">
        <f>E8/' 2018'!$O$1</f>
        <v>223790.5634083217</v>
      </c>
    </row>
    <row r="9" spans="2:6" ht="12.9" customHeight="1" x14ac:dyDescent="0.2">
      <c r="B9" s="18" t="s">
        <v>5</v>
      </c>
      <c r="C9" s="18" t="s">
        <v>20</v>
      </c>
      <c r="D9" s="26">
        <v>1413830</v>
      </c>
      <c r="E9" s="26">
        <v>1391306</v>
      </c>
      <c r="F9" s="26">
        <f>E9/' 2018'!$O$1</f>
        <v>184658.03968411969</v>
      </c>
    </row>
    <row r="10" spans="2:6" ht="12.9" customHeight="1" x14ac:dyDescent="0.2">
      <c r="B10" s="18" t="s">
        <v>6</v>
      </c>
      <c r="C10" s="18" t="s">
        <v>21</v>
      </c>
      <c r="D10" s="26">
        <v>123024750</v>
      </c>
      <c r="E10" s="26">
        <v>2785379</v>
      </c>
      <c r="F10" s="26">
        <f>E10/' 2018'!$O$1</f>
        <v>369683.32337912271</v>
      </c>
    </row>
    <row r="11" spans="2:6" ht="12.9" customHeight="1" x14ac:dyDescent="0.2">
      <c r="B11" s="18" t="s">
        <v>7</v>
      </c>
      <c r="C11" s="18" t="s">
        <v>22</v>
      </c>
      <c r="D11" s="26">
        <v>25098200</v>
      </c>
      <c r="E11" s="26">
        <v>1274318</v>
      </c>
      <c r="F11" s="26">
        <f>E11/' 2018'!$O$1</f>
        <v>169131.06377330943</v>
      </c>
    </row>
    <row r="12" spans="2:6" ht="12.9" customHeight="1" x14ac:dyDescent="0.2">
      <c r="B12" s="18" t="s">
        <v>8</v>
      </c>
      <c r="C12" s="18" t="s">
        <v>23</v>
      </c>
      <c r="D12" s="26">
        <v>2335810</v>
      </c>
      <c r="E12" s="26">
        <v>1763117</v>
      </c>
      <c r="F12" s="26">
        <f>E12/' 2018'!$O$1</f>
        <v>234005.83980357024</v>
      </c>
    </row>
    <row r="13" spans="2:6" ht="12.9" customHeight="1" x14ac:dyDescent="0.2">
      <c r="B13" s="18" t="s">
        <v>38</v>
      </c>
      <c r="C13" s="18" t="s">
        <v>39</v>
      </c>
      <c r="D13" s="26">
        <v>97400</v>
      </c>
      <c r="E13" s="26">
        <v>8340</v>
      </c>
      <c r="F13" s="26">
        <f>E13/' 2018'!$O$1</f>
        <v>1106.9082221779813</v>
      </c>
    </row>
    <row r="14" spans="2:6" ht="12.9" customHeight="1" x14ac:dyDescent="0.2">
      <c r="B14" s="18" t="s">
        <v>9</v>
      </c>
      <c r="C14" s="18" t="s">
        <v>24</v>
      </c>
      <c r="D14" s="26">
        <v>4532620</v>
      </c>
      <c r="E14" s="26">
        <v>3219591</v>
      </c>
      <c r="F14" s="26">
        <f>E14/' 2018'!$O$1</f>
        <v>427313.15946645429</v>
      </c>
    </row>
    <row r="15" spans="2:6" ht="12.9" customHeight="1" x14ac:dyDescent="0.2">
      <c r="B15" s="18" t="s">
        <v>10</v>
      </c>
      <c r="C15" s="18" t="s">
        <v>25</v>
      </c>
      <c r="D15" s="26">
        <v>11691011</v>
      </c>
      <c r="E15" s="26">
        <v>71432674</v>
      </c>
      <c r="F15" s="26">
        <f>E15/' 2018'!$O$1</f>
        <v>9480745.1058464386</v>
      </c>
    </row>
    <row r="16" spans="2:6" ht="12.9" customHeight="1" x14ac:dyDescent="0.2">
      <c r="B16" s="18" t="s">
        <v>11</v>
      </c>
      <c r="C16" s="18" t="s">
        <v>26</v>
      </c>
      <c r="D16" s="26">
        <v>1822311</v>
      </c>
      <c r="E16" s="26">
        <v>15070605</v>
      </c>
      <c r="F16" s="26">
        <f>E16/' 2018'!$O$1</f>
        <v>2000213.0201075054</v>
      </c>
    </row>
    <row r="17" spans="2:18" ht="12.9" customHeight="1" x14ac:dyDescent="0.2">
      <c r="B17" s="18" t="s">
        <v>12</v>
      </c>
      <c r="C17" s="18" t="s">
        <v>27</v>
      </c>
      <c r="D17" s="26">
        <v>22449107</v>
      </c>
      <c r="E17" s="26">
        <v>133535531</v>
      </c>
      <c r="F17" s="26">
        <f>E17/' 2018'!$O$1</f>
        <v>17723210.697458357</v>
      </c>
    </row>
    <row r="18" spans="2:18" ht="12.9" customHeight="1" x14ac:dyDescent="0.2">
      <c r="B18" s="18" t="s">
        <v>13</v>
      </c>
      <c r="C18" s="18" t="s">
        <v>28</v>
      </c>
      <c r="D18" s="26">
        <v>3045920</v>
      </c>
      <c r="E18" s="26">
        <v>184588</v>
      </c>
      <c r="F18" s="26">
        <f>E18/' 2018'!$O$1</f>
        <v>24499.037759638992</v>
      </c>
    </row>
    <row r="19" spans="2:18" ht="12.9" customHeight="1" x14ac:dyDescent="0.2">
      <c r="B19" s="18" t="s">
        <v>40</v>
      </c>
      <c r="C19" s="18" t="s">
        <v>41</v>
      </c>
      <c r="D19" s="26">
        <v>12157</v>
      </c>
      <c r="E19" s="26">
        <v>17467</v>
      </c>
      <c r="F19" s="26">
        <f>E19/' 2018'!$O$1</f>
        <v>2318.2692945782733</v>
      </c>
    </row>
    <row r="20" spans="2:18" ht="12.9" customHeight="1" x14ac:dyDescent="0.2">
      <c r="B20" s="18" t="s">
        <v>42</v>
      </c>
      <c r="C20" s="18" t="s">
        <v>43</v>
      </c>
      <c r="D20" s="26">
        <v>2599</v>
      </c>
      <c r="E20" s="26">
        <v>8944</v>
      </c>
      <c r="F20" s="26">
        <f>E20/' 2018'!$O$1</f>
        <v>1187.0727984604155</v>
      </c>
    </row>
    <row r="21" spans="2:18" ht="12.9" customHeight="1" x14ac:dyDescent="0.2">
      <c r="B21" s="18" t="s">
        <v>14</v>
      </c>
      <c r="C21" s="18" t="s">
        <v>29</v>
      </c>
      <c r="D21" s="26">
        <v>3176526</v>
      </c>
      <c r="E21" s="26">
        <v>11819727</v>
      </c>
      <c r="F21" s="26">
        <f>E21/' 2018'!$O$1</f>
        <v>1568747.3621341826</v>
      </c>
      <c r="I21" s="6"/>
    </row>
    <row r="22" spans="2:18" ht="12.9" customHeight="1" x14ac:dyDescent="0.2">
      <c r="B22" s="18" t="s">
        <v>15</v>
      </c>
      <c r="C22" s="18" t="s">
        <v>30</v>
      </c>
      <c r="D22" s="26">
        <v>198478707</v>
      </c>
      <c r="E22" s="26">
        <v>1457554009</v>
      </c>
      <c r="F22" s="26">
        <f>E22/' 2018'!$O$1</f>
        <v>193450661.49047711</v>
      </c>
      <c r="I22" s="6"/>
    </row>
    <row r="23" spans="2:18" ht="12.9" customHeight="1" x14ac:dyDescent="0.2">
      <c r="B23" s="18" t="s">
        <v>16</v>
      </c>
      <c r="C23" s="18" t="s">
        <v>31</v>
      </c>
      <c r="D23" s="26">
        <v>965690</v>
      </c>
      <c r="E23" s="26">
        <v>1614642</v>
      </c>
      <c r="F23" s="26">
        <f>E23/' 2018'!$O$1</f>
        <v>214299.82082420864</v>
      </c>
      <c r="I23" s="6"/>
      <c r="J23" s="6"/>
    </row>
    <row r="24" spans="2:18" s="15" customFormat="1" ht="12.9" customHeight="1" x14ac:dyDescent="0.2">
      <c r="B24" s="7" t="s">
        <v>32</v>
      </c>
      <c r="C24" s="4"/>
      <c r="D24" s="4"/>
      <c r="E24" s="8">
        <f>SUM(E6:E23)</f>
        <v>1714438403</v>
      </c>
      <c r="F24" s="8">
        <f>E24/' 2018'!$O$1</f>
        <v>227545079.70004645</v>
      </c>
      <c r="I24" s="13"/>
      <c r="J24" s="13"/>
    </row>
    <row r="25" spans="2:18" ht="12.9" customHeight="1" x14ac:dyDescent="0.2">
      <c r="B25" s="9" t="s">
        <v>122</v>
      </c>
      <c r="C25" s="2"/>
      <c r="D25" s="10"/>
      <c r="E25" s="3">
        <f>+E24/1000000</f>
        <v>1714.4384030000001</v>
      </c>
      <c r="F25" s="3">
        <f>E25/' 2018'!$O$1</f>
        <v>227.54507970004644</v>
      </c>
      <c r="J25" s="6"/>
    </row>
    <row r="26" spans="2:18" ht="12.9" customHeight="1" x14ac:dyDescent="0.2">
      <c r="B26" s="22"/>
      <c r="D26" s="19"/>
      <c r="E26" s="19"/>
      <c r="F26" s="19"/>
    </row>
    <row r="27" spans="2:18" ht="12.9" customHeight="1" x14ac:dyDescent="0.2">
      <c r="B27" s="22"/>
      <c r="D27" s="19"/>
      <c r="E27" s="19"/>
      <c r="F27" s="19"/>
    </row>
    <row r="28" spans="2:18" ht="12.9" customHeight="1" x14ac:dyDescent="0.25">
      <c r="B28" s="27" t="s">
        <v>83</v>
      </c>
      <c r="C28" s="29"/>
      <c r="D28" s="29"/>
      <c r="E28" s="29"/>
      <c r="F28" s="29"/>
    </row>
    <row r="29" spans="2:18" ht="12.9" customHeight="1" x14ac:dyDescent="0.2">
      <c r="B29" s="20"/>
      <c r="C29" s="29"/>
      <c r="D29" s="29"/>
      <c r="E29" s="29"/>
      <c r="F29" s="29"/>
      <c r="R29" s="14"/>
    </row>
    <row r="30" spans="2:18" ht="22.5" customHeight="1" x14ac:dyDescent="0.2">
      <c r="B30" s="61" t="s">
        <v>56</v>
      </c>
      <c r="C30" s="61"/>
      <c r="D30" s="61" t="s">
        <v>60</v>
      </c>
      <c r="E30" s="61"/>
      <c r="F30" s="61"/>
      <c r="R30" s="14"/>
    </row>
    <row r="31" spans="2:18" ht="20.399999999999999" x14ac:dyDescent="0.2">
      <c r="B31" s="24" t="s">
        <v>0</v>
      </c>
      <c r="C31" s="24" t="s">
        <v>1</v>
      </c>
      <c r="D31" s="24" t="s">
        <v>58</v>
      </c>
      <c r="E31" s="24" t="s">
        <v>59</v>
      </c>
      <c r="F31" s="24" t="s">
        <v>121</v>
      </c>
      <c r="R31" s="14"/>
    </row>
    <row r="32" spans="2:18" ht="12.9" customHeight="1" x14ac:dyDescent="0.2">
      <c r="B32" s="18" t="s">
        <v>2</v>
      </c>
      <c r="C32" s="18" t="s">
        <v>17</v>
      </c>
      <c r="D32" s="26">
        <v>248220</v>
      </c>
      <c r="E32" s="26">
        <v>1146849</v>
      </c>
      <c r="F32" s="26">
        <f>E32/' 2018'!$O$1</f>
        <v>152213.02010750546</v>
      </c>
      <c r="R32" s="14"/>
    </row>
    <row r="33" spans="2:18" ht="12.9" customHeight="1" x14ac:dyDescent="0.2">
      <c r="B33" s="18">
        <v>124</v>
      </c>
      <c r="C33" s="18" t="s">
        <v>18</v>
      </c>
      <c r="D33" s="26">
        <v>247790</v>
      </c>
      <c r="E33" s="26">
        <v>1172398</v>
      </c>
      <c r="F33" s="26">
        <f>E33/' 2018'!$O$1</f>
        <v>155603.95513969075</v>
      </c>
      <c r="R33" s="14"/>
    </row>
    <row r="34" spans="2:18" ht="12.9" customHeight="1" x14ac:dyDescent="0.2">
      <c r="B34" s="18" t="s">
        <v>4</v>
      </c>
      <c r="C34" s="18" t="s">
        <v>19</v>
      </c>
      <c r="D34" s="26">
        <v>1854540</v>
      </c>
      <c r="E34" s="26">
        <v>541373</v>
      </c>
      <c r="F34" s="26">
        <f>E34/' 2018'!$O$1</f>
        <v>71852.544959851351</v>
      </c>
    </row>
    <row r="35" spans="2:18" ht="12.9" customHeight="1" x14ac:dyDescent="0.2">
      <c r="B35" s="18" t="s">
        <v>5</v>
      </c>
      <c r="C35" s="18" t="s">
        <v>20</v>
      </c>
      <c r="D35" s="26">
        <v>650780</v>
      </c>
      <c r="E35" s="26">
        <v>637597</v>
      </c>
      <c r="F35" s="26">
        <f>E35/' 2018'!$O$1</f>
        <v>84623.66447674032</v>
      </c>
    </row>
    <row r="36" spans="2:18" ht="12.9" customHeight="1" x14ac:dyDescent="0.2">
      <c r="B36" s="18" t="s">
        <v>6</v>
      </c>
      <c r="C36" s="18" t="s">
        <v>21</v>
      </c>
      <c r="D36" s="26">
        <v>89132315</v>
      </c>
      <c r="E36" s="26">
        <v>2118202</v>
      </c>
      <c r="F36" s="26">
        <f>E36/' 2018'!$O$1</f>
        <v>281133.7182294777</v>
      </c>
    </row>
    <row r="37" spans="2:18" ht="12.9" customHeight="1" x14ac:dyDescent="0.2">
      <c r="B37" s="18" t="s">
        <v>7</v>
      </c>
      <c r="C37" s="18" t="s">
        <v>22</v>
      </c>
      <c r="D37" s="26">
        <v>3123000</v>
      </c>
      <c r="E37" s="26">
        <v>171932</v>
      </c>
      <c r="F37" s="26">
        <f>E37/' 2018'!$O$1</f>
        <v>22819.297896343487</v>
      </c>
    </row>
    <row r="38" spans="2:18" ht="12.9" customHeight="1" x14ac:dyDescent="0.2">
      <c r="B38" s="18" t="s">
        <v>8</v>
      </c>
      <c r="C38" s="18" t="s">
        <v>23</v>
      </c>
      <c r="D38" s="26">
        <v>310700</v>
      </c>
      <c r="E38" s="26">
        <v>237860</v>
      </c>
      <c r="F38" s="26">
        <f>E38/' 2018'!$O$1</f>
        <v>31569.447209502952</v>
      </c>
    </row>
    <row r="39" spans="2:18" ht="12.9" customHeight="1" x14ac:dyDescent="0.2">
      <c r="B39" s="18" t="s">
        <v>38</v>
      </c>
      <c r="C39" s="18" t="s">
        <v>39</v>
      </c>
      <c r="D39" s="26">
        <v>70130</v>
      </c>
      <c r="E39" s="26">
        <v>6983</v>
      </c>
      <c r="F39" s="26">
        <f>E39/' 2018'!$O$1</f>
        <v>926.80337115933366</v>
      </c>
    </row>
    <row r="40" spans="2:18" ht="12.9" customHeight="1" x14ac:dyDescent="0.2">
      <c r="B40" s="18" t="s">
        <v>9</v>
      </c>
      <c r="C40" s="18" t="s">
        <v>24</v>
      </c>
      <c r="D40" s="26">
        <v>1095790</v>
      </c>
      <c r="E40" s="26">
        <v>780728</v>
      </c>
      <c r="F40" s="26">
        <f>E40/' 2018'!$O$1</f>
        <v>103620.41276793416</v>
      </c>
    </row>
    <row r="41" spans="2:18" ht="12.9" customHeight="1" x14ac:dyDescent="0.2">
      <c r="B41" s="18" t="s">
        <v>10</v>
      </c>
      <c r="C41" s="18" t="s">
        <v>25</v>
      </c>
      <c r="D41" s="26">
        <v>1761535</v>
      </c>
      <c r="E41" s="26">
        <v>10973031</v>
      </c>
      <c r="F41" s="26">
        <f>E41/' 2018'!$O$1</f>
        <v>1456371.4911407526</v>
      </c>
    </row>
    <row r="42" spans="2:18" ht="12.9" customHeight="1" x14ac:dyDescent="0.2">
      <c r="B42" s="18" t="s">
        <v>11</v>
      </c>
      <c r="C42" s="18" t="s">
        <v>26</v>
      </c>
      <c r="D42" s="26">
        <v>572847</v>
      </c>
      <c r="E42" s="26">
        <v>4893606</v>
      </c>
      <c r="F42" s="26">
        <f>E42/' 2018'!$O$1</f>
        <v>649493.13159466453</v>
      </c>
    </row>
    <row r="43" spans="2:18" ht="12.9" customHeight="1" x14ac:dyDescent="0.2">
      <c r="B43" s="18" t="s">
        <v>12</v>
      </c>
      <c r="C43" s="18" t="s">
        <v>27</v>
      </c>
      <c r="D43" s="26">
        <v>2294490</v>
      </c>
      <c r="E43" s="26">
        <v>13870667</v>
      </c>
      <c r="F43" s="26">
        <f>E43/' 2018'!$O$1</f>
        <v>1840953.8788240759</v>
      </c>
    </row>
    <row r="44" spans="2:18" ht="12.9" customHeight="1" x14ac:dyDescent="0.2">
      <c r="B44" s="18" t="s">
        <v>13</v>
      </c>
      <c r="C44" s="18" t="s">
        <v>28</v>
      </c>
      <c r="D44" s="26">
        <v>2544090</v>
      </c>
      <c r="E44" s="26">
        <v>166475</v>
      </c>
      <c r="F44" s="26">
        <f>E44/' 2018'!$O$1</f>
        <v>22095.029530824871</v>
      </c>
    </row>
    <row r="45" spans="2:18" ht="12.9" customHeight="1" x14ac:dyDescent="0.2">
      <c r="B45" s="18" t="s">
        <v>40</v>
      </c>
      <c r="C45" s="18" t="s">
        <v>41</v>
      </c>
      <c r="D45" s="26">
        <v>15789</v>
      </c>
      <c r="E45" s="26">
        <v>25042</v>
      </c>
      <c r="F45" s="26">
        <f>E45/' 2018'!$O$1</f>
        <v>3323.6445683190655</v>
      </c>
    </row>
    <row r="46" spans="2:18" ht="12.9" customHeight="1" x14ac:dyDescent="0.2">
      <c r="B46" s="12" t="s">
        <v>42</v>
      </c>
      <c r="C46" s="12" t="s">
        <v>43</v>
      </c>
      <c r="D46" s="26">
        <v>3472</v>
      </c>
      <c r="E46" s="26">
        <v>13504</v>
      </c>
      <c r="F46" s="26">
        <f>E46/' 2018'!$O$1</f>
        <v>1792.2888048311102</v>
      </c>
    </row>
    <row r="47" spans="2:18" ht="12.9" customHeight="1" x14ac:dyDescent="0.2">
      <c r="B47" s="18" t="s">
        <v>14</v>
      </c>
      <c r="C47" s="18" t="s">
        <v>29</v>
      </c>
      <c r="D47" s="26">
        <v>2668512</v>
      </c>
      <c r="E47" s="26">
        <v>10369829</v>
      </c>
      <c r="F47" s="26">
        <f>E47/' 2018'!$O$1</f>
        <v>1376312.8276594332</v>
      </c>
    </row>
    <row r="48" spans="2:18" ht="12.9" customHeight="1" x14ac:dyDescent="0.2">
      <c r="B48" s="18" t="s">
        <v>15</v>
      </c>
      <c r="C48" s="18" t="s">
        <v>30</v>
      </c>
      <c r="D48" s="26">
        <v>76303933</v>
      </c>
      <c r="E48" s="26">
        <v>568266637</v>
      </c>
      <c r="F48" s="26">
        <f>E48/' 2018'!$O$1</f>
        <v>75421943.990974844</v>
      </c>
    </row>
    <row r="49" spans="2:6" ht="12.9" customHeight="1" x14ac:dyDescent="0.2">
      <c r="B49" s="18" t="s">
        <v>16</v>
      </c>
      <c r="C49" s="18" t="s">
        <v>31</v>
      </c>
      <c r="D49" s="26">
        <v>225970</v>
      </c>
      <c r="E49" s="26">
        <v>380889</v>
      </c>
      <c r="F49" s="26">
        <f>E49/' 2018'!$O$1</f>
        <v>50552.657774238498</v>
      </c>
    </row>
    <row r="50" spans="2:6" s="15" customFormat="1" ht="12.9" customHeight="1" x14ac:dyDescent="0.2">
      <c r="B50" s="4" t="s">
        <v>32</v>
      </c>
      <c r="C50" s="4"/>
      <c r="D50" s="8"/>
      <c r="E50" s="8">
        <f>SUM(E32:E49)</f>
        <v>615773602</v>
      </c>
      <c r="F50" s="8">
        <f>E50/' 2018'!$O$1</f>
        <v>81727201.805030197</v>
      </c>
    </row>
    <row r="51" spans="2:6" ht="12.9" customHeight="1" x14ac:dyDescent="0.2">
      <c r="B51" s="9" t="s">
        <v>122</v>
      </c>
      <c r="C51" s="2"/>
      <c r="D51" s="10"/>
      <c r="E51" s="3">
        <f>+E50/1000000</f>
        <v>615.77360199999998</v>
      </c>
      <c r="F51" s="3">
        <f>E51/' 2018'!$O$1</f>
        <v>81.727201805030191</v>
      </c>
    </row>
    <row r="52" spans="2:6" ht="12.9" customHeight="1" x14ac:dyDescent="0.2">
      <c r="B52" s="22"/>
      <c r="D52" s="19"/>
      <c r="E52" s="19"/>
      <c r="F52" s="19"/>
    </row>
    <row r="53" spans="2:6" ht="12.9" customHeight="1" x14ac:dyDescent="0.2">
      <c r="B53" s="22"/>
      <c r="D53" s="19"/>
      <c r="E53" s="19"/>
      <c r="F53" s="19"/>
    </row>
    <row r="54" spans="2:6" ht="12.9" customHeight="1" x14ac:dyDescent="0.25">
      <c r="B54" s="25" t="s">
        <v>84</v>
      </c>
      <c r="C54" s="29"/>
      <c r="D54" s="29"/>
      <c r="E54" s="29"/>
      <c r="F54" s="29"/>
    </row>
    <row r="55" spans="2:6" ht="12.9" customHeight="1" x14ac:dyDescent="0.2">
      <c r="B55" s="23"/>
      <c r="C55" s="29"/>
      <c r="D55" s="29"/>
      <c r="E55" s="29"/>
      <c r="F55" s="29"/>
    </row>
    <row r="56" spans="2:6" ht="22.5" customHeight="1" x14ac:dyDescent="0.2">
      <c r="B56" s="61" t="s">
        <v>56</v>
      </c>
      <c r="C56" s="61"/>
      <c r="D56" s="61" t="s">
        <v>57</v>
      </c>
      <c r="E56" s="61"/>
      <c r="F56" s="61"/>
    </row>
    <row r="57" spans="2:6" ht="20.399999999999999" x14ac:dyDescent="0.2">
      <c r="B57" s="24" t="s">
        <v>0</v>
      </c>
      <c r="C57" s="24" t="s">
        <v>1</v>
      </c>
      <c r="D57" s="24" t="s">
        <v>58</v>
      </c>
      <c r="E57" s="24" t="s">
        <v>59</v>
      </c>
      <c r="F57" s="24" t="s">
        <v>121</v>
      </c>
    </row>
    <row r="58" spans="2:6" ht="12.9" customHeight="1" x14ac:dyDescent="0.2">
      <c r="B58" s="18" t="s">
        <v>2</v>
      </c>
      <c r="C58" s="18" t="s">
        <v>17</v>
      </c>
      <c r="D58" s="26">
        <v>0</v>
      </c>
      <c r="E58" s="26">
        <v>0</v>
      </c>
      <c r="F58" s="26">
        <f>E58/' 2018'!$O$1</f>
        <v>0</v>
      </c>
    </row>
    <row r="59" spans="2:6" ht="12.9" customHeight="1" x14ac:dyDescent="0.2">
      <c r="B59" s="18">
        <v>124</v>
      </c>
      <c r="C59" s="18" t="s">
        <v>18</v>
      </c>
      <c r="D59" s="26">
        <v>0</v>
      </c>
      <c r="E59" s="26">
        <v>0</v>
      </c>
      <c r="F59" s="26">
        <f>E59/' 2018'!$O$1</f>
        <v>0</v>
      </c>
    </row>
    <row r="60" spans="2:6" ht="12.9" customHeight="1" x14ac:dyDescent="0.2">
      <c r="B60" s="18" t="s">
        <v>4</v>
      </c>
      <c r="C60" s="18" t="s">
        <v>19</v>
      </c>
      <c r="D60" s="26">
        <v>0</v>
      </c>
      <c r="E60" s="26">
        <v>0</v>
      </c>
      <c r="F60" s="26">
        <f>E60/' 2018'!$O$1</f>
        <v>0</v>
      </c>
    </row>
    <row r="61" spans="2:6" ht="12.9" customHeight="1" x14ac:dyDescent="0.2">
      <c r="B61" s="18" t="s">
        <v>5</v>
      </c>
      <c r="C61" s="18" t="s">
        <v>20</v>
      </c>
      <c r="D61" s="26">
        <v>0</v>
      </c>
      <c r="E61" s="26">
        <v>0</v>
      </c>
      <c r="F61" s="26">
        <f>E61/' 2018'!$O$1</f>
        <v>0</v>
      </c>
    </row>
    <row r="62" spans="2:6" ht="12.9" customHeight="1" x14ac:dyDescent="0.2">
      <c r="B62" s="18" t="s">
        <v>6</v>
      </c>
      <c r="C62" s="18" t="s">
        <v>21</v>
      </c>
      <c r="D62" s="26">
        <v>0</v>
      </c>
      <c r="E62" s="26">
        <v>0</v>
      </c>
      <c r="F62" s="26">
        <f>E62/' 2018'!$O$1</f>
        <v>0</v>
      </c>
    </row>
    <row r="63" spans="2:6" ht="12.9" customHeight="1" x14ac:dyDescent="0.2">
      <c r="B63" s="18" t="s">
        <v>7</v>
      </c>
      <c r="C63" s="18" t="s">
        <v>22</v>
      </c>
      <c r="D63" s="26">
        <v>0</v>
      </c>
      <c r="E63" s="26">
        <v>0</v>
      </c>
      <c r="F63" s="26">
        <f>E63/' 2018'!$O$1</f>
        <v>0</v>
      </c>
    </row>
    <row r="64" spans="2:6" ht="12.9" customHeight="1" x14ac:dyDescent="0.2">
      <c r="B64" s="18" t="s">
        <v>8</v>
      </c>
      <c r="C64" s="18" t="s">
        <v>23</v>
      </c>
      <c r="D64" s="26">
        <v>0</v>
      </c>
      <c r="E64" s="26">
        <v>0</v>
      </c>
      <c r="F64" s="26">
        <f>E64/' 2018'!$O$1</f>
        <v>0</v>
      </c>
    </row>
    <row r="65" spans="2:6" ht="12.9" customHeight="1" x14ac:dyDescent="0.2">
      <c r="B65" s="18" t="s">
        <v>9</v>
      </c>
      <c r="C65" s="18" t="s">
        <v>24</v>
      </c>
      <c r="D65" s="26">
        <v>0</v>
      </c>
      <c r="E65" s="26">
        <v>0</v>
      </c>
      <c r="F65" s="26">
        <f>E65/' 2018'!$O$1</f>
        <v>0</v>
      </c>
    </row>
    <row r="66" spans="2:6" ht="12.9" customHeight="1" x14ac:dyDescent="0.2">
      <c r="B66" s="18" t="s">
        <v>10</v>
      </c>
      <c r="C66" s="18" t="s">
        <v>25</v>
      </c>
      <c r="D66" s="26">
        <v>0</v>
      </c>
      <c r="E66" s="26">
        <v>0</v>
      </c>
      <c r="F66" s="26">
        <f>E66/' 2018'!$O$1</f>
        <v>0</v>
      </c>
    </row>
    <row r="67" spans="2:6" ht="12.9" customHeight="1" x14ac:dyDescent="0.2">
      <c r="B67" s="18" t="s">
        <v>11</v>
      </c>
      <c r="C67" s="18" t="s">
        <v>26</v>
      </c>
      <c r="D67" s="26">
        <v>0</v>
      </c>
      <c r="E67" s="26">
        <v>0</v>
      </c>
      <c r="F67" s="26">
        <f>E67/' 2018'!$O$1</f>
        <v>0</v>
      </c>
    </row>
    <row r="68" spans="2:6" ht="12.9" customHeight="1" x14ac:dyDescent="0.2">
      <c r="B68" s="18" t="s">
        <v>12</v>
      </c>
      <c r="C68" s="18" t="s">
        <v>27</v>
      </c>
      <c r="D68" s="26">
        <v>0</v>
      </c>
      <c r="E68" s="26">
        <v>0</v>
      </c>
      <c r="F68" s="26">
        <f>E68/' 2018'!$O$1</f>
        <v>0</v>
      </c>
    </row>
    <row r="69" spans="2:6" ht="12.9" customHeight="1" x14ac:dyDescent="0.2">
      <c r="B69" s="18" t="s">
        <v>13</v>
      </c>
      <c r="C69" s="18" t="s">
        <v>28</v>
      </c>
      <c r="D69" s="26">
        <v>0</v>
      </c>
      <c r="E69" s="26">
        <v>0</v>
      </c>
      <c r="F69" s="26">
        <f>E69/' 2018'!$O$1</f>
        <v>0</v>
      </c>
    </row>
    <row r="70" spans="2:6" ht="12.9" customHeight="1" x14ac:dyDescent="0.2">
      <c r="B70" s="18" t="s">
        <v>14</v>
      </c>
      <c r="C70" s="18" t="s">
        <v>29</v>
      </c>
      <c r="D70" s="26">
        <v>0</v>
      </c>
      <c r="E70" s="26">
        <v>0</v>
      </c>
      <c r="F70" s="26">
        <f>E70/' 2018'!$O$1</f>
        <v>0</v>
      </c>
    </row>
    <row r="71" spans="2:6" ht="12.9" customHeight="1" x14ac:dyDescent="0.2">
      <c r="B71" s="18" t="s">
        <v>15</v>
      </c>
      <c r="C71" s="18" t="s">
        <v>30</v>
      </c>
      <c r="D71" s="26">
        <v>300</v>
      </c>
      <c r="E71" s="26">
        <v>2194</v>
      </c>
      <c r="F71" s="26">
        <f>E71/' 2018'!$O$1</f>
        <v>291.19384166168953</v>
      </c>
    </row>
    <row r="72" spans="2:6" ht="12.9" customHeight="1" x14ac:dyDescent="0.2">
      <c r="B72" s="18" t="s">
        <v>16</v>
      </c>
      <c r="C72" s="18" t="s">
        <v>31</v>
      </c>
      <c r="D72" s="26">
        <v>0</v>
      </c>
      <c r="E72" s="26">
        <v>0</v>
      </c>
      <c r="F72" s="26">
        <f>E72/' 2018'!$O$1</f>
        <v>0</v>
      </c>
    </row>
    <row r="73" spans="2:6" s="15" customFormat="1" ht="12.9" customHeight="1" x14ac:dyDescent="0.2">
      <c r="B73" s="4" t="s">
        <v>32</v>
      </c>
      <c r="C73" s="4"/>
      <c r="D73" s="8"/>
      <c r="E73" s="8">
        <f>SUM(E58:E72)</f>
        <v>2194</v>
      </c>
      <c r="F73" s="8">
        <f>E73/' 2018'!$O$1</f>
        <v>291.19384166168953</v>
      </c>
    </row>
    <row r="74" spans="2:6" ht="12.9" customHeight="1" x14ac:dyDescent="0.2">
      <c r="B74" s="9" t="s">
        <v>122</v>
      </c>
      <c r="C74" s="2"/>
      <c r="D74" s="10"/>
      <c r="E74" s="3">
        <f>+E73/1000000</f>
        <v>2.1940000000000002E-3</v>
      </c>
      <c r="F74" s="3">
        <f>E74/' 2018'!$O$1</f>
        <v>2.9119384166168959E-4</v>
      </c>
    </row>
    <row r="75" spans="2:6" ht="12.9" customHeight="1" x14ac:dyDescent="0.2">
      <c r="B75" s="22"/>
      <c r="D75" s="26"/>
      <c r="E75" s="26"/>
      <c r="F75" s="26"/>
    </row>
    <row r="76" spans="2:6" ht="12.9" customHeight="1" x14ac:dyDescent="0.2">
      <c r="B76" s="22"/>
      <c r="D76" s="26"/>
      <c r="E76" s="26"/>
      <c r="F76" s="26"/>
    </row>
    <row r="77" spans="2:6" ht="12.9" customHeight="1" x14ac:dyDescent="0.25">
      <c r="B77" s="27" t="s">
        <v>85</v>
      </c>
      <c r="C77" s="29"/>
      <c r="D77" s="26"/>
      <c r="E77" s="26"/>
      <c r="F77" s="26"/>
    </row>
    <row r="78" spans="2:6" ht="12.9" customHeight="1" x14ac:dyDescent="0.25">
      <c r="B78" s="28" t="s">
        <v>123</v>
      </c>
      <c r="C78" s="29"/>
      <c r="D78" s="26"/>
      <c r="E78" s="26"/>
      <c r="F78" s="26"/>
    </row>
    <row r="79" spans="2:6" ht="12.9" customHeight="1" x14ac:dyDescent="0.2">
      <c r="B79" s="60"/>
      <c r="C79" s="60"/>
      <c r="D79" s="60"/>
      <c r="E79" s="60"/>
      <c r="F79" s="59"/>
    </row>
    <row r="80" spans="2:6" ht="12.9" customHeight="1" x14ac:dyDescent="0.2">
      <c r="B80" s="24"/>
      <c r="C80" s="24"/>
      <c r="D80" s="24"/>
      <c r="E80" s="24" t="s">
        <v>59</v>
      </c>
      <c r="F80" s="24" t="s">
        <v>121</v>
      </c>
    </row>
    <row r="81" spans="2:6" ht="12.9" customHeight="1" x14ac:dyDescent="0.2">
      <c r="B81" s="21" t="s">
        <v>36</v>
      </c>
      <c r="E81" s="6">
        <f>+E25+E74</f>
        <v>1714.440597</v>
      </c>
      <c r="F81" s="6">
        <f>E81/' 2018'!$O$1</f>
        <v>227.54537089388811</v>
      </c>
    </row>
    <row r="82" spans="2:6" ht="12.9" customHeight="1" x14ac:dyDescent="0.2">
      <c r="B82" s="5" t="s">
        <v>37</v>
      </c>
      <c r="C82" s="5"/>
      <c r="D82" s="5"/>
      <c r="E82" s="11">
        <f>+E51</f>
        <v>615.77360199999998</v>
      </c>
      <c r="F82" s="11">
        <f>E82/' 2018'!$O$1</f>
        <v>81.727201805030191</v>
      </c>
    </row>
    <row r="85" spans="2:6" ht="12.9" customHeight="1" x14ac:dyDescent="0.2">
      <c r="B85" s="31" t="s">
        <v>124</v>
      </c>
    </row>
  </sheetData>
  <mergeCells count="7">
    <mergeCell ref="B79:E79"/>
    <mergeCell ref="B4:C4"/>
    <mergeCell ref="B30:C30"/>
    <mergeCell ref="B56:C56"/>
    <mergeCell ref="D4:F4"/>
    <mergeCell ref="D30:F30"/>
    <mergeCell ref="D56:F56"/>
  </mergeCells>
  <pageMargins left="0.70866141732283472" right="0.70866141732283472" top="0.74803149606299213" bottom="0.74803149606299213" header="0.31496062992125984" footer="0.31496062992125984"/>
  <pageSetup paperSize="9" scale="73" orientation="portrait" horizontalDpi="300" verticalDpi="300" r:id="rId1"/>
  <ignoredErrors>
    <ignoredError sqref="B6:B23 B32:B49 B58:B72" numberStoredAsText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R85"/>
  <sheetViews>
    <sheetView showGridLines="0" zoomScale="85" zoomScaleNormal="85" workbookViewId="0"/>
  </sheetViews>
  <sheetFormatPr defaultColWidth="9.28515625" defaultRowHeight="12.9" customHeight="1" x14ac:dyDescent="0.2"/>
  <cols>
    <col min="1" max="1" width="2.85546875" style="21" customWidth="1"/>
    <col min="2" max="3" width="10.28515625" style="21" customWidth="1"/>
    <col min="4" max="4" width="13.85546875" style="21" customWidth="1"/>
    <col min="5" max="6" width="14.140625" style="21" customWidth="1"/>
    <col min="7" max="7" width="10.28515625" style="21" customWidth="1"/>
    <col min="8" max="8" width="11.42578125" style="21" customWidth="1"/>
    <col min="9" max="10" width="17.85546875" style="21" customWidth="1"/>
    <col min="11" max="16384" width="9.28515625" style="21"/>
  </cols>
  <sheetData>
    <row r="2" spans="2:6" ht="12.9" customHeight="1" x14ac:dyDescent="0.3">
      <c r="B2" s="17" t="s">
        <v>86</v>
      </c>
      <c r="C2" s="16"/>
      <c r="D2" s="29"/>
      <c r="E2" s="29"/>
      <c r="F2" s="29"/>
    </row>
    <row r="3" spans="2:6" ht="12.9" customHeight="1" x14ac:dyDescent="0.2">
      <c r="B3" s="23"/>
      <c r="C3" s="29"/>
      <c r="D3" s="29"/>
      <c r="E3" s="29"/>
      <c r="F3" s="29"/>
    </row>
    <row r="4" spans="2:6" ht="22.5" customHeight="1" x14ac:dyDescent="0.2">
      <c r="B4" s="61" t="s">
        <v>56</v>
      </c>
      <c r="C4" s="61"/>
      <c r="D4" s="61" t="s">
        <v>57</v>
      </c>
      <c r="E4" s="61"/>
      <c r="F4" s="61"/>
    </row>
    <row r="5" spans="2:6" ht="20.399999999999999" x14ac:dyDescent="0.2">
      <c r="B5" s="24" t="s">
        <v>0</v>
      </c>
      <c r="C5" s="24" t="s">
        <v>1</v>
      </c>
      <c r="D5" s="24" t="s">
        <v>58</v>
      </c>
      <c r="E5" s="24" t="s">
        <v>59</v>
      </c>
      <c r="F5" s="24" t="s">
        <v>121</v>
      </c>
    </row>
    <row r="6" spans="2:6" ht="12.9" customHeight="1" x14ac:dyDescent="0.2">
      <c r="B6" s="18" t="s">
        <v>2</v>
      </c>
      <c r="C6" s="18" t="s">
        <v>17</v>
      </c>
      <c r="D6" s="26">
        <v>2139549</v>
      </c>
      <c r="E6" s="26">
        <v>9728529</v>
      </c>
      <c r="F6" s="26">
        <f>E6/' 2018'!$O$1</f>
        <v>1291197.6906231334</v>
      </c>
    </row>
    <row r="7" spans="2:6" ht="12.9" customHeight="1" x14ac:dyDescent="0.2">
      <c r="B7" s="18" t="s">
        <v>3</v>
      </c>
      <c r="C7" s="18" t="s">
        <v>18</v>
      </c>
      <c r="D7" s="26">
        <v>1333935</v>
      </c>
      <c r="E7" s="26">
        <v>6238968</v>
      </c>
      <c r="F7" s="26">
        <f>E7/' 2018'!$O$1</f>
        <v>828053.35456898261</v>
      </c>
    </row>
    <row r="8" spans="2:6" ht="12.9" customHeight="1" x14ac:dyDescent="0.2">
      <c r="B8" s="18" t="s">
        <v>4</v>
      </c>
      <c r="C8" s="18" t="s">
        <v>19</v>
      </c>
      <c r="D8" s="26">
        <v>7157290</v>
      </c>
      <c r="E8" s="26">
        <v>1965002</v>
      </c>
      <c r="F8" s="26">
        <f>E8/' 2018'!$O$1</f>
        <v>260800.58398035701</v>
      </c>
    </row>
    <row r="9" spans="2:6" ht="12.9" customHeight="1" x14ac:dyDescent="0.2">
      <c r="B9" s="18" t="s">
        <v>5</v>
      </c>
      <c r="C9" s="18" t="s">
        <v>20</v>
      </c>
      <c r="D9" s="26">
        <v>1380320</v>
      </c>
      <c r="E9" s="26">
        <v>1350414</v>
      </c>
      <c r="F9" s="26">
        <f>E9/' 2018'!$O$1</f>
        <v>179230.73860242881</v>
      </c>
    </row>
    <row r="10" spans="2:6" ht="12.9" customHeight="1" x14ac:dyDescent="0.2">
      <c r="B10" s="18" t="s">
        <v>6</v>
      </c>
      <c r="C10" s="18" t="s">
        <v>21</v>
      </c>
      <c r="D10" s="26">
        <v>146999560</v>
      </c>
      <c r="E10" s="26">
        <v>3269748</v>
      </c>
      <c r="F10" s="26">
        <f>E10/' 2018'!$O$1</f>
        <v>433970.13736810669</v>
      </c>
    </row>
    <row r="11" spans="2:6" ht="12.9" customHeight="1" x14ac:dyDescent="0.2">
      <c r="B11" s="18" t="s">
        <v>7</v>
      </c>
      <c r="C11" s="18" t="s">
        <v>22</v>
      </c>
      <c r="D11" s="26">
        <v>35363200</v>
      </c>
      <c r="E11" s="26">
        <v>1829679</v>
      </c>
      <c r="F11" s="26">
        <f>E11/' 2018'!$O$1</f>
        <v>242840.13537726458</v>
      </c>
    </row>
    <row r="12" spans="2:6" ht="12.9" customHeight="1" x14ac:dyDescent="0.2">
      <c r="B12" s="18" t="s">
        <v>8</v>
      </c>
      <c r="C12" s="18" t="s">
        <v>23</v>
      </c>
      <c r="D12" s="26">
        <v>2385190</v>
      </c>
      <c r="E12" s="26">
        <v>1788811</v>
      </c>
      <c r="F12" s="26">
        <f>E12/' 2018'!$O$1</f>
        <v>237416.01964297562</v>
      </c>
    </row>
    <row r="13" spans="2:6" ht="12.9" customHeight="1" x14ac:dyDescent="0.2">
      <c r="B13" s="18" t="s">
        <v>38</v>
      </c>
      <c r="C13" s="18" t="s">
        <v>39</v>
      </c>
      <c r="D13" s="26">
        <v>161000</v>
      </c>
      <c r="E13" s="26">
        <v>13644</v>
      </c>
      <c r="F13" s="26">
        <f>E13/' 2018'!$O$1</f>
        <v>1810.8699980091578</v>
      </c>
    </row>
    <row r="14" spans="2:6" ht="12.9" customHeight="1" x14ac:dyDescent="0.2">
      <c r="B14" s="18" t="s">
        <v>9</v>
      </c>
      <c r="C14" s="18" t="s">
        <v>24</v>
      </c>
      <c r="D14" s="26">
        <v>5120240</v>
      </c>
      <c r="E14" s="26">
        <v>3610366</v>
      </c>
      <c r="F14" s="26">
        <f>E14/' 2018'!$O$1</f>
        <v>479177.91492467979</v>
      </c>
    </row>
    <row r="15" spans="2:6" ht="12.9" customHeight="1" x14ac:dyDescent="0.2">
      <c r="B15" s="18" t="s">
        <v>10</v>
      </c>
      <c r="C15" s="18" t="s">
        <v>25</v>
      </c>
      <c r="D15" s="26">
        <v>13889359</v>
      </c>
      <c r="E15" s="26">
        <v>85012770</v>
      </c>
      <c r="F15" s="26">
        <f>E15/' 2018'!$O$1</f>
        <v>11283133.585506668</v>
      </c>
    </row>
    <row r="16" spans="2:6" ht="12.9" customHeight="1" x14ac:dyDescent="0.2">
      <c r="B16" s="18" t="s">
        <v>11</v>
      </c>
      <c r="C16" s="18" t="s">
        <v>26</v>
      </c>
      <c r="D16" s="26">
        <v>2344972</v>
      </c>
      <c r="E16" s="26">
        <v>19030118</v>
      </c>
      <c r="F16" s="26">
        <f>E16/' 2018'!$O$1</f>
        <v>2525730.7054217267</v>
      </c>
    </row>
    <row r="17" spans="2:18" ht="12.9" customHeight="1" x14ac:dyDescent="0.2">
      <c r="B17" s="18" t="s">
        <v>12</v>
      </c>
      <c r="C17" s="18" t="s">
        <v>27</v>
      </c>
      <c r="D17" s="26">
        <v>26835668</v>
      </c>
      <c r="E17" s="26">
        <v>163583392</v>
      </c>
      <c r="F17" s="26">
        <f>E17/' 2018'!$O$1</f>
        <v>21711247.196230672</v>
      </c>
    </row>
    <row r="18" spans="2:18" ht="12.9" customHeight="1" x14ac:dyDescent="0.2">
      <c r="B18" s="18" t="s">
        <v>13</v>
      </c>
      <c r="C18" s="18" t="s">
        <v>28</v>
      </c>
      <c r="D18" s="26">
        <v>3175730</v>
      </c>
      <c r="E18" s="26">
        <v>189107</v>
      </c>
      <c r="F18" s="26">
        <f>E18/' 2018'!$O$1</f>
        <v>25098.812130864688</v>
      </c>
    </row>
    <row r="19" spans="2:18" ht="12.9" customHeight="1" x14ac:dyDescent="0.2">
      <c r="B19" s="18" t="s">
        <v>40</v>
      </c>
      <c r="C19" s="18" t="s">
        <v>41</v>
      </c>
      <c r="D19" s="26">
        <v>12790</v>
      </c>
      <c r="E19" s="26">
        <v>18233</v>
      </c>
      <c r="F19" s="26">
        <f>E19/' 2018'!$O$1</f>
        <v>2419.9349658238766</v>
      </c>
    </row>
    <row r="20" spans="2:18" ht="12.9" customHeight="1" x14ac:dyDescent="0.2">
      <c r="B20" s="18" t="s">
        <v>42</v>
      </c>
      <c r="C20" s="18" t="s">
        <v>43</v>
      </c>
      <c r="D20" s="26">
        <v>3745</v>
      </c>
      <c r="E20" s="26">
        <v>12774</v>
      </c>
      <c r="F20" s="26">
        <f>E20/' 2018'!$O$1</f>
        <v>1695.4011546884331</v>
      </c>
    </row>
    <row r="21" spans="2:18" ht="12.9" customHeight="1" x14ac:dyDescent="0.2">
      <c r="B21" s="18" t="s">
        <v>14</v>
      </c>
      <c r="C21" s="18" t="s">
        <v>29</v>
      </c>
      <c r="D21" s="26">
        <v>3057641</v>
      </c>
      <c r="E21" s="26">
        <v>11082120</v>
      </c>
      <c r="F21" s="26">
        <f>E21/' 2018'!$O$1</f>
        <v>1470850.0895878957</v>
      </c>
      <c r="I21" s="6"/>
    </row>
    <row r="22" spans="2:18" ht="12.9" customHeight="1" x14ac:dyDescent="0.2">
      <c r="B22" s="18" t="s">
        <v>15</v>
      </c>
      <c r="C22" s="18" t="s">
        <v>30</v>
      </c>
      <c r="D22" s="26">
        <v>231465698</v>
      </c>
      <c r="E22" s="26">
        <v>1689616366</v>
      </c>
      <c r="F22" s="26">
        <f>E22/' 2018'!$O$1</f>
        <v>224250629.23883468</v>
      </c>
      <c r="I22" s="6"/>
    </row>
    <row r="23" spans="2:18" ht="12.9" customHeight="1" x14ac:dyDescent="0.2">
      <c r="B23" s="18" t="s">
        <v>16</v>
      </c>
      <c r="C23" s="18" t="s">
        <v>31</v>
      </c>
      <c r="D23" s="26">
        <v>1336822</v>
      </c>
      <c r="E23" s="26">
        <v>2102868</v>
      </c>
      <c r="F23" s="26">
        <f>E23/' 2018'!$O$1</f>
        <v>279098.54668524786</v>
      </c>
      <c r="I23" s="6"/>
      <c r="J23" s="6"/>
    </row>
    <row r="24" spans="2:18" s="15" customFormat="1" ht="12.9" customHeight="1" x14ac:dyDescent="0.2">
      <c r="B24" s="7" t="s">
        <v>32</v>
      </c>
      <c r="C24" s="4"/>
      <c r="D24" s="4"/>
      <c r="E24" s="8">
        <f>SUM(E6:E23)</f>
        <v>2000442909</v>
      </c>
      <c r="F24" s="8">
        <f>E24/' 2018'!$O$1</f>
        <v>265504400.9556042</v>
      </c>
      <c r="I24" s="13"/>
      <c r="J24" s="13"/>
    </row>
    <row r="25" spans="2:18" ht="12.9" customHeight="1" x14ac:dyDescent="0.2">
      <c r="B25" s="9" t="s">
        <v>122</v>
      </c>
      <c r="C25" s="2"/>
      <c r="D25" s="10"/>
      <c r="E25" s="3">
        <f>+E24/1000000</f>
        <v>2000.4429090000001</v>
      </c>
      <c r="F25" s="3">
        <f>E25/' 2018'!$O$1</f>
        <v>265.50440095560424</v>
      </c>
      <c r="J25" s="6"/>
    </row>
    <row r="26" spans="2:18" ht="12.9" customHeight="1" x14ac:dyDescent="0.2">
      <c r="B26" s="22"/>
      <c r="D26" s="19"/>
      <c r="E26" s="19"/>
      <c r="F26" s="19"/>
    </row>
    <row r="27" spans="2:18" ht="12.9" customHeight="1" x14ac:dyDescent="0.2">
      <c r="B27" s="22"/>
      <c r="D27" s="19"/>
      <c r="E27" s="19"/>
      <c r="F27" s="19"/>
    </row>
    <row r="28" spans="2:18" ht="12.9" customHeight="1" x14ac:dyDescent="0.25">
      <c r="B28" s="27" t="s">
        <v>87</v>
      </c>
      <c r="C28" s="29"/>
      <c r="D28" s="29"/>
      <c r="E28" s="29"/>
      <c r="F28" s="29"/>
    </row>
    <row r="29" spans="2:18" ht="12.9" customHeight="1" x14ac:dyDescent="0.2">
      <c r="B29" s="20"/>
      <c r="C29" s="29"/>
      <c r="D29" s="29"/>
      <c r="E29" s="29"/>
      <c r="F29" s="29"/>
      <c r="R29" s="14"/>
    </row>
    <row r="30" spans="2:18" ht="22.5" customHeight="1" x14ac:dyDescent="0.2">
      <c r="B30" s="61" t="s">
        <v>56</v>
      </c>
      <c r="C30" s="61"/>
      <c r="D30" s="61" t="s">
        <v>60</v>
      </c>
      <c r="E30" s="61"/>
      <c r="F30" s="61"/>
      <c r="R30" s="14"/>
    </row>
    <row r="31" spans="2:18" ht="20.399999999999999" x14ac:dyDescent="0.2">
      <c r="B31" s="24" t="s">
        <v>0</v>
      </c>
      <c r="C31" s="24" t="s">
        <v>1</v>
      </c>
      <c r="D31" s="24" t="s">
        <v>58</v>
      </c>
      <c r="E31" s="24" t="s">
        <v>59</v>
      </c>
      <c r="F31" s="24" t="s">
        <v>121</v>
      </c>
      <c r="R31" s="14"/>
    </row>
    <row r="32" spans="2:18" ht="12.9" customHeight="1" x14ac:dyDescent="0.2">
      <c r="B32" s="18" t="s">
        <v>2</v>
      </c>
      <c r="C32" s="18" t="s">
        <v>17</v>
      </c>
      <c r="D32" s="26">
        <v>323358</v>
      </c>
      <c r="E32" s="26">
        <v>1500836</v>
      </c>
      <c r="F32" s="26">
        <f>E32/' 2018'!$O$1</f>
        <v>199195.16888977369</v>
      </c>
      <c r="R32" s="14"/>
    </row>
    <row r="33" spans="2:18" ht="12.9" customHeight="1" x14ac:dyDescent="0.2">
      <c r="B33" s="18">
        <v>124</v>
      </c>
      <c r="C33" s="18" t="s">
        <v>18</v>
      </c>
      <c r="D33" s="26">
        <v>314505</v>
      </c>
      <c r="E33" s="26">
        <v>1514804</v>
      </c>
      <c r="F33" s="26">
        <f>E33/' 2018'!$O$1</f>
        <v>201049.0410777092</v>
      </c>
      <c r="R33" s="14"/>
    </row>
    <row r="34" spans="2:18" ht="12.9" customHeight="1" x14ac:dyDescent="0.2">
      <c r="B34" s="18" t="s">
        <v>4</v>
      </c>
      <c r="C34" s="18" t="s">
        <v>19</v>
      </c>
      <c r="D34" s="26">
        <v>1734800</v>
      </c>
      <c r="E34" s="26">
        <v>499925</v>
      </c>
      <c r="F34" s="26">
        <f>E34/' 2018'!$O$1</f>
        <v>66351.449996681928</v>
      </c>
    </row>
    <row r="35" spans="2:18" ht="12.9" customHeight="1" x14ac:dyDescent="0.2">
      <c r="B35" s="18" t="s">
        <v>5</v>
      </c>
      <c r="C35" s="18" t="s">
        <v>20</v>
      </c>
      <c r="D35" s="26">
        <v>343870</v>
      </c>
      <c r="E35" s="26">
        <v>336193</v>
      </c>
      <c r="F35" s="26">
        <f>E35/' 2018'!$O$1</f>
        <v>44620.479129338375</v>
      </c>
    </row>
    <row r="36" spans="2:18" ht="12.9" customHeight="1" x14ac:dyDescent="0.2">
      <c r="B36" s="18" t="s">
        <v>6</v>
      </c>
      <c r="C36" s="18" t="s">
        <v>21</v>
      </c>
      <c r="D36" s="26">
        <v>91191715</v>
      </c>
      <c r="E36" s="26">
        <v>2144875</v>
      </c>
      <c r="F36" s="26">
        <f>E36/' 2018'!$O$1</f>
        <v>284673.83369832102</v>
      </c>
    </row>
    <row r="37" spans="2:18" ht="12.9" customHeight="1" x14ac:dyDescent="0.2">
      <c r="B37" s="18" t="s">
        <v>7</v>
      </c>
      <c r="C37" s="18" t="s">
        <v>22</v>
      </c>
      <c r="D37" s="26">
        <v>3429000</v>
      </c>
      <c r="E37" s="26">
        <v>191110</v>
      </c>
      <c r="F37" s="26">
        <f>E37/' 2018'!$O$1</f>
        <v>25364.655916119184</v>
      </c>
    </row>
    <row r="38" spans="2:18" ht="12.9" customHeight="1" x14ac:dyDescent="0.2">
      <c r="B38" s="18" t="s">
        <v>8</v>
      </c>
      <c r="C38" s="18" t="s">
        <v>23</v>
      </c>
      <c r="D38" s="26">
        <v>379340</v>
      </c>
      <c r="E38" s="26">
        <v>286632</v>
      </c>
      <c r="F38" s="26">
        <f>E38/' 2018'!$O$1</f>
        <v>38042.604021501094</v>
      </c>
    </row>
    <row r="39" spans="2:18" ht="12.9" customHeight="1" x14ac:dyDescent="0.2">
      <c r="B39" s="18" t="s">
        <v>38</v>
      </c>
      <c r="C39" s="18" t="s">
        <v>39</v>
      </c>
      <c r="D39" s="26">
        <v>158550</v>
      </c>
      <c r="E39" s="26">
        <v>16333</v>
      </c>
      <c r="F39" s="26">
        <f>E39/' 2018'!$O$1</f>
        <v>2167.7616298360872</v>
      </c>
    </row>
    <row r="40" spans="2:18" ht="12.9" customHeight="1" x14ac:dyDescent="0.2">
      <c r="B40" s="18" t="s">
        <v>9</v>
      </c>
      <c r="C40" s="18" t="s">
        <v>24</v>
      </c>
      <c r="D40" s="26">
        <v>970950</v>
      </c>
      <c r="E40" s="26">
        <v>688599</v>
      </c>
      <c r="F40" s="26">
        <f>E40/' 2018'!$O$1</f>
        <v>91392.79315150308</v>
      </c>
    </row>
    <row r="41" spans="2:18" ht="12.9" customHeight="1" x14ac:dyDescent="0.2">
      <c r="B41" s="18" t="s">
        <v>10</v>
      </c>
      <c r="C41" s="18" t="s">
        <v>25</v>
      </c>
      <c r="D41" s="26">
        <v>1847945</v>
      </c>
      <c r="E41" s="26">
        <v>11494367</v>
      </c>
      <c r="F41" s="26">
        <f>E41/' 2018'!$O$1</f>
        <v>1525564.6691884</v>
      </c>
    </row>
    <row r="42" spans="2:18" ht="12.9" customHeight="1" x14ac:dyDescent="0.2">
      <c r="B42" s="18" t="s">
        <v>11</v>
      </c>
      <c r="C42" s="18" t="s">
        <v>26</v>
      </c>
      <c r="D42" s="26">
        <v>586422</v>
      </c>
      <c r="E42" s="26">
        <v>4955093</v>
      </c>
      <c r="F42" s="26">
        <f>E42/' 2018'!$O$1</f>
        <v>657653.85891565459</v>
      </c>
    </row>
    <row r="43" spans="2:18" ht="12.9" customHeight="1" x14ac:dyDescent="0.2">
      <c r="B43" s="18" t="s">
        <v>12</v>
      </c>
      <c r="C43" s="18" t="s">
        <v>27</v>
      </c>
      <c r="D43" s="26">
        <v>2510862</v>
      </c>
      <c r="E43" s="26">
        <v>15566265</v>
      </c>
      <c r="F43" s="26">
        <f>E43/' 2018'!$O$1</f>
        <v>2065998.407326299</v>
      </c>
    </row>
    <row r="44" spans="2:18" ht="12.9" customHeight="1" x14ac:dyDescent="0.2">
      <c r="B44" s="18" t="s">
        <v>13</v>
      </c>
      <c r="C44" s="18" t="s">
        <v>28</v>
      </c>
      <c r="D44" s="26">
        <v>3388220</v>
      </c>
      <c r="E44" s="26">
        <v>221459</v>
      </c>
      <c r="F44" s="26">
        <f>E44/' 2018'!$O$1</f>
        <v>29392.660428694671</v>
      </c>
    </row>
    <row r="45" spans="2:18" ht="12.9" customHeight="1" x14ac:dyDescent="0.2">
      <c r="B45" s="18" t="s">
        <v>40</v>
      </c>
      <c r="C45" s="18" t="s">
        <v>41</v>
      </c>
      <c r="D45" s="26">
        <v>13294</v>
      </c>
      <c r="E45" s="26">
        <v>21658</v>
      </c>
      <c r="F45" s="26">
        <f>E45/' 2018'!$O$1</f>
        <v>2874.510584643971</v>
      </c>
    </row>
    <row r="46" spans="2:18" ht="12.9" customHeight="1" x14ac:dyDescent="0.2">
      <c r="B46" s="12" t="s">
        <v>42</v>
      </c>
      <c r="C46" s="12" t="s">
        <v>43</v>
      </c>
      <c r="D46" s="26">
        <v>2409</v>
      </c>
      <c r="E46" s="26">
        <v>9382</v>
      </c>
      <c r="F46" s="26">
        <f>E46/' 2018'!$O$1</f>
        <v>1245.2053885460216</v>
      </c>
    </row>
    <row r="47" spans="2:18" ht="12.9" customHeight="1" x14ac:dyDescent="0.2">
      <c r="B47" s="18" t="s">
        <v>14</v>
      </c>
      <c r="C47" s="18" t="s">
        <v>29</v>
      </c>
      <c r="D47" s="26">
        <v>2706240</v>
      </c>
      <c r="E47" s="26">
        <v>10454791</v>
      </c>
      <c r="F47" s="26">
        <f>E47/' 2018'!$O$1</f>
        <v>1387589.2229079567</v>
      </c>
    </row>
    <row r="48" spans="2:18" ht="12.9" customHeight="1" x14ac:dyDescent="0.2">
      <c r="B48" s="18" t="s">
        <v>15</v>
      </c>
      <c r="C48" s="18" t="s">
        <v>30</v>
      </c>
      <c r="D48" s="26">
        <v>85308465</v>
      </c>
      <c r="E48" s="26">
        <v>632846743</v>
      </c>
      <c r="F48" s="26">
        <f>E48/' 2018'!$O$1</f>
        <v>83993197.027009085</v>
      </c>
    </row>
    <row r="49" spans="2:6" ht="12.9" customHeight="1" x14ac:dyDescent="0.2">
      <c r="B49" s="18" t="s">
        <v>16</v>
      </c>
      <c r="C49" s="18" t="s">
        <v>31</v>
      </c>
      <c r="D49" s="26">
        <v>265675</v>
      </c>
      <c r="E49" s="26">
        <v>446189</v>
      </c>
      <c r="F49" s="26">
        <f>E49/' 2018'!$O$1</f>
        <v>59219.457163713581</v>
      </c>
    </row>
    <row r="50" spans="2:6" s="15" customFormat="1" ht="12.9" customHeight="1" x14ac:dyDescent="0.2">
      <c r="B50" s="4" t="s">
        <v>32</v>
      </c>
      <c r="C50" s="4"/>
      <c r="D50" s="8"/>
      <c r="E50" s="8">
        <f>SUM(E32:E49)</f>
        <v>683195254</v>
      </c>
      <c r="F50" s="8">
        <f>E50/' 2018'!$O$1</f>
        <v>90675592.806423783</v>
      </c>
    </row>
    <row r="51" spans="2:6" ht="12.9" customHeight="1" x14ac:dyDescent="0.2">
      <c r="B51" s="9" t="s">
        <v>122</v>
      </c>
      <c r="C51" s="2"/>
      <c r="D51" s="10"/>
      <c r="E51" s="3">
        <f>+E50/1000000</f>
        <v>683.19525399999998</v>
      </c>
      <c r="F51" s="3">
        <f>E51/' 2018'!$O$1</f>
        <v>90.675592806423779</v>
      </c>
    </row>
    <row r="52" spans="2:6" ht="12.9" customHeight="1" x14ac:dyDescent="0.2">
      <c r="B52" s="22"/>
      <c r="D52" s="19"/>
      <c r="E52" s="19"/>
      <c r="F52" s="19"/>
    </row>
    <row r="53" spans="2:6" ht="12.9" customHeight="1" x14ac:dyDescent="0.2">
      <c r="B53" s="22"/>
      <c r="D53" s="19"/>
      <c r="E53" s="19"/>
      <c r="F53" s="19"/>
    </row>
    <row r="54" spans="2:6" ht="12.9" customHeight="1" x14ac:dyDescent="0.25">
      <c r="B54" s="25" t="s">
        <v>88</v>
      </c>
      <c r="C54" s="29"/>
      <c r="D54" s="29"/>
      <c r="E54" s="29"/>
      <c r="F54" s="29"/>
    </row>
    <row r="55" spans="2:6" ht="12.9" customHeight="1" x14ac:dyDescent="0.2">
      <c r="B55" s="23"/>
      <c r="C55" s="29"/>
      <c r="D55" s="29"/>
      <c r="E55" s="29"/>
      <c r="F55" s="29"/>
    </row>
    <row r="56" spans="2:6" ht="22.5" customHeight="1" x14ac:dyDescent="0.2">
      <c r="B56" s="61" t="s">
        <v>56</v>
      </c>
      <c r="C56" s="61"/>
      <c r="D56" s="61" t="s">
        <v>57</v>
      </c>
      <c r="E56" s="61"/>
      <c r="F56" s="61"/>
    </row>
    <row r="57" spans="2:6" ht="20.399999999999999" x14ac:dyDescent="0.2">
      <c r="B57" s="24" t="s">
        <v>0</v>
      </c>
      <c r="C57" s="24" t="s">
        <v>1</v>
      </c>
      <c r="D57" s="24" t="s">
        <v>58</v>
      </c>
      <c r="E57" s="24" t="s">
        <v>59</v>
      </c>
      <c r="F57" s="24" t="s">
        <v>121</v>
      </c>
    </row>
    <row r="58" spans="2:6" ht="12.9" customHeight="1" x14ac:dyDescent="0.2">
      <c r="B58" s="18" t="s">
        <v>2</v>
      </c>
      <c r="C58" s="18" t="s">
        <v>17</v>
      </c>
      <c r="D58" s="26">
        <v>0</v>
      </c>
      <c r="E58" s="26">
        <v>0</v>
      </c>
      <c r="F58" s="26">
        <f>E58/' 2018'!$O$1</f>
        <v>0</v>
      </c>
    </row>
    <row r="59" spans="2:6" ht="12.9" customHeight="1" x14ac:dyDescent="0.2">
      <c r="B59" s="18">
        <v>124</v>
      </c>
      <c r="C59" s="18" t="s">
        <v>18</v>
      </c>
      <c r="D59" s="26">
        <v>0</v>
      </c>
      <c r="E59" s="26">
        <v>0</v>
      </c>
      <c r="F59" s="26">
        <f>E59/' 2018'!$O$1</f>
        <v>0</v>
      </c>
    </row>
    <row r="60" spans="2:6" ht="12.9" customHeight="1" x14ac:dyDescent="0.2">
      <c r="B60" s="18" t="s">
        <v>4</v>
      </c>
      <c r="C60" s="18" t="s">
        <v>19</v>
      </c>
      <c r="D60" s="26">
        <v>0</v>
      </c>
      <c r="E60" s="26">
        <v>0</v>
      </c>
      <c r="F60" s="26">
        <f>E60/' 2018'!$O$1</f>
        <v>0</v>
      </c>
    </row>
    <row r="61" spans="2:6" ht="12.9" customHeight="1" x14ac:dyDescent="0.2">
      <c r="B61" s="18" t="s">
        <v>5</v>
      </c>
      <c r="C61" s="18" t="s">
        <v>20</v>
      </c>
      <c r="D61" s="26">
        <v>0</v>
      </c>
      <c r="E61" s="26">
        <v>0</v>
      </c>
      <c r="F61" s="26">
        <f>E61/' 2018'!$O$1</f>
        <v>0</v>
      </c>
    </row>
    <row r="62" spans="2:6" ht="12.9" customHeight="1" x14ac:dyDescent="0.2">
      <c r="B62" s="18" t="s">
        <v>6</v>
      </c>
      <c r="C62" s="18" t="s">
        <v>21</v>
      </c>
      <c r="D62" s="26">
        <v>0</v>
      </c>
      <c r="E62" s="26">
        <v>0</v>
      </c>
      <c r="F62" s="26">
        <f>E62/' 2018'!$O$1</f>
        <v>0</v>
      </c>
    </row>
    <row r="63" spans="2:6" ht="12.9" customHeight="1" x14ac:dyDescent="0.2">
      <c r="B63" s="18" t="s">
        <v>7</v>
      </c>
      <c r="C63" s="18" t="s">
        <v>22</v>
      </c>
      <c r="D63" s="26">
        <v>0</v>
      </c>
      <c r="E63" s="26">
        <v>0</v>
      </c>
      <c r="F63" s="26">
        <f>E63/' 2018'!$O$1</f>
        <v>0</v>
      </c>
    </row>
    <row r="64" spans="2:6" ht="12.9" customHeight="1" x14ac:dyDescent="0.2">
      <c r="B64" s="18" t="s">
        <v>8</v>
      </c>
      <c r="C64" s="18" t="s">
        <v>23</v>
      </c>
      <c r="D64" s="26">
        <v>0</v>
      </c>
      <c r="E64" s="26">
        <v>0</v>
      </c>
      <c r="F64" s="26">
        <f>E64/' 2018'!$O$1</f>
        <v>0</v>
      </c>
    </row>
    <row r="65" spans="2:6" ht="12.9" customHeight="1" x14ac:dyDescent="0.2">
      <c r="B65" s="18" t="s">
        <v>9</v>
      </c>
      <c r="C65" s="18" t="s">
        <v>24</v>
      </c>
      <c r="D65" s="26">
        <v>0</v>
      </c>
      <c r="E65" s="26">
        <v>0</v>
      </c>
      <c r="F65" s="26">
        <f>E65/' 2018'!$O$1</f>
        <v>0</v>
      </c>
    </row>
    <row r="66" spans="2:6" ht="12.9" customHeight="1" x14ac:dyDescent="0.2">
      <c r="B66" s="18" t="s">
        <v>10</v>
      </c>
      <c r="C66" s="18" t="s">
        <v>25</v>
      </c>
      <c r="D66" s="26">
        <v>0</v>
      </c>
      <c r="E66" s="26">
        <v>0</v>
      </c>
      <c r="F66" s="26">
        <f>E66/' 2018'!$O$1</f>
        <v>0</v>
      </c>
    </row>
    <row r="67" spans="2:6" ht="12.9" customHeight="1" x14ac:dyDescent="0.2">
      <c r="B67" s="18" t="s">
        <v>11</v>
      </c>
      <c r="C67" s="18" t="s">
        <v>26</v>
      </c>
      <c r="D67" s="26">
        <v>0</v>
      </c>
      <c r="E67" s="26">
        <v>0</v>
      </c>
      <c r="F67" s="26">
        <f>E67/' 2018'!$O$1</f>
        <v>0</v>
      </c>
    </row>
    <row r="68" spans="2:6" ht="12.9" customHeight="1" x14ac:dyDescent="0.2">
      <c r="B68" s="18" t="s">
        <v>12</v>
      </c>
      <c r="C68" s="18" t="s">
        <v>27</v>
      </c>
      <c r="D68" s="26">
        <v>20</v>
      </c>
      <c r="E68" s="26">
        <v>116</v>
      </c>
      <c r="F68" s="26">
        <f>E68/' 2018'!$O$1</f>
        <v>15.395845776096621</v>
      </c>
    </row>
    <row r="69" spans="2:6" ht="12.9" customHeight="1" x14ac:dyDescent="0.2">
      <c r="B69" s="18" t="s">
        <v>13</v>
      </c>
      <c r="C69" s="18" t="s">
        <v>28</v>
      </c>
      <c r="D69" s="26">
        <v>0</v>
      </c>
      <c r="E69" s="26">
        <v>0</v>
      </c>
      <c r="F69" s="26">
        <f>E69/' 2018'!$O$1</f>
        <v>0</v>
      </c>
    </row>
    <row r="70" spans="2:6" ht="12.9" customHeight="1" x14ac:dyDescent="0.2">
      <c r="B70" s="18" t="s">
        <v>14</v>
      </c>
      <c r="C70" s="18" t="s">
        <v>29</v>
      </c>
      <c r="D70" s="26">
        <v>0</v>
      </c>
      <c r="E70" s="26">
        <v>0</v>
      </c>
      <c r="F70" s="26">
        <f>E70/' 2018'!$O$1</f>
        <v>0</v>
      </c>
    </row>
    <row r="71" spans="2:6" ht="12.9" customHeight="1" x14ac:dyDescent="0.2">
      <c r="B71" s="18" t="s">
        <v>15</v>
      </c>
      <c r="C71" s="18" t="s">
        <v>30</v>
      </c>
      <c r="D71" s="26">
        <v>320</v>
      </c>
      <c r="E71" s="26">
        <v>2337</v>
      </c>
      <c r="F71" s="26">
        <f>E71/' 2018'!$O$1</f>
        <v>310.17320326498105</v>
      </c>
    </row>
    <row r="72" spans="2:6" ht="12.9" customHeight="1" x14ac:dyDescent="0.2">
      <c r="B72" s="18" t="s">
        <v>16</v>
      </c>
      <c r="C72" s="18" t="s">
        <v>31</v>
      </c>
      <c r="D72" s="26">
        <v>0</v>
      </c>
      <c r="E72" s="26">
        <v>0</v>
      </c>
      <c r="F72" s="26">
        <f>E72/' 2018'!$O$1</f>
        <v>0</v>
      </c>
    </row>
    <row r="73" spans="2:6" s="15" customFormat="1" ht="12.9" customHeight="1" x14ac:dyDescent="0.2">
      <c r="B73" s="4" t="s">
        <v>32</v>
      </c>
      <c r="C73" s="4"/>
      <c r="D73" s="8"/>
      <c r="E73" s="8">
        <f>SUM(E58:E72)</f>
        <v>2453</v>
      </c>
      <c r="F73" s="8">
        <f>E73/' 2018'!$O$1</f>
        <v>325.56904904107768</v>
      </c>
    </row>
    <row r="74" spans="2:6" ht="12.9" customHeight="1" x14ac:dyDescent="0.2">
      <c r="B74" s="9" t="s">
        <v>122</v>
      </c>
      <c r="C74" s="2"/>
      <c r="D74" s="10"/>
      <c r="E74" s="3">
        <f>+E73/1000000</f>
        <v>2.4529999999999999E-3</v>
      </c>
      <c r="F74" s="3">
        <f>E74/' 2018'!$O$1</f>
        <v>3.2556904904107768E-4</v>
      </c>
    </row>
    <row r="75" spans="2:6" ht="12.9" customHeight="1" x14ac:dyDescent="0.2">
      <c r="B75" s="22"/>
      <c r="D75" s="26"/>
      <c r="E75" s="26"/>
      <c r="F75" s="26"/>
    </row>
    <row r="76" spans="2:6" ht="12.9" customHeight="1" x14ac:dyDescent="0.2">
      <c r="B76" s="22"/>
      <c r="D76" s="26"/>
      <c r="E76" s="26"/>
      <c r="F76" s="26"/>
    </row>
    <row r="77" spans="2:6" ht="12.9" customHeight="1" x14ac:dyDescent="0.25">
      <c r="B77" s="27" t="s">
        <v>89</v>
      </c>
      <c r="C77" s="29"/>
      <c r="D77" s="26"/>
      <c r="E77" s="26"/>
      <c r="F77" s="26"/>
    </row>
    <row r="78" spans="2:6" ht="12.9" customHeight="1" x14ac:dyDescent="0.25">
      <c r="B78" s="28" t="s">
        <v>123</v>
      </c>
      <c r="C78" s="29"/>
      <c r="D78" s="26"/>
      <c r="E78" s="26"/>
      <c r="F78" s="26"/>
    </row>
    <row r="79" spans="2:6" ht="12.9" customHeight="1" x14ac:dyDescent="0.2">
      <c r="B79" s="60"/>
      <c r="C79" s="60"/>
      <c r="D79" s="60"/>
      <c r="E79" s="60"/>
      <c r="F79" s="59"/>
    </row>
    <row r="80" spans="2:6" ht="12.9" customHeight="1" x14ac:dyDescent="0.2">
      <c r="B80" s="24"/>
      <c r="C80" s="24"/>
      <c r="D80" s="24"/>
      <c r="E80" s="24" t="s">
        <v>59</v>
      </c>
      <c r="F80" s="24" t="s">
        <v>121</v>
      </c>
    </row>
    <row r="81" spans="2:6" ht="12.9" customHeight="1" x14ac:dyDescent="0.2">
      <c r="B81" s="21" t="s">
        <v>36</v>
      </c>
      <c r="E81" s="6">
        <f>+E25+E74</f>
        <v>2000.4453620000002</v>
      </c>
      <c r="F81" s="6">
        <f>E81/' 2018'!$O$1</f>
        <v>265.50472652465328</v>
      </c>
    </row>
    <row r="82" spans="2:6" ht="12.9" customHeight="1" x14ac:dyDescent="0.2">
      <c r="B82" s="5" t="s">
        <v>37</v>
      </c>
      <c r="C82" s="5"/>
      <c r="D82" s="5"/>
      <c r="E82" s="11">
        <f>+E51</f>
        <v>683.19525399999998</v>
      </c>
      <c r="F82" s="11">
        <f>E82/' 2018'!$O$1</f>
        <v>90.675592806423779</v>
      </c>
    </row>
    <row r="85" spans="2:6" ht="12.9" customHeight="1" x14ac:dyDescent="0.2">
      <c r="B85" s="31" t="s">
        <v>124</v>
      </c>
    </row>
  </sheetData>
  <mergeCells count="7">
    <mergeCell ref="B79:E79"/>
    <mergeCell ref="B4:C4"/>
    <mergeCell ref="B30:C30"/>
    <mergeCell ref="B56:C56"/>
    <mergeCell ref="D4:F4"/>
    <mergeCell ref="D30:F30"/>
    <mergeCell ref="D56:F56"/>
  </mergeCells>
  <pageMargins left="0.70866141732283472" right="0.70866141732283472" top="0.74803149606299213" bottom="0.74803149606299213" header="0.31496062992125984" footer="0.31496062992125984"/>
  <pageSetup paperSize="9" scale="73" orientation="portrait" horizontalDpi="300" verticalDpi="300" r:id="rId1"/>
  <ignoredErrors>
    <ignoredError sqref="B6:B23 B32:B49 B58:B72" numberStoredAsText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R85"/>
  <sheetViews>
    <sheetView showGridLines="0" zoomScale="85" zoomScaleNormal="85" workbookViewId="0"/>
  </sheetViews>
  <sheetFormatPr defaultColWidth="9.28515625" defaultRowHeight="12.9" customHeight="1" x14ac:dyDescent="0.2"/>
  <cols>
    <col min="1" max="1" width="2.85546875" style="21" customWidth="1"/>
    <col min="2" max="3" width="10.28515625" style="21" customWidth="1"/>
    <col min="4" max="4" width="13.85546875" style="21" customWidth="1"/>
    <col min="5" max="6" width="14.140625" style="21" customWidth="1"/>
    <col min="7" max="7" width="10.28515625" style="21" customWidth="1"/>
    <col min="8" max="8" width="11.42578125" style="21" customWidth="1"/>
    <col min="9" max="10" width="17.85546875" style="21" customWidth="1"/>
    <col min="11" max="16384" width="9.28515625" style="21"/>
  </cols>
  <sheetData>
    <row r="2" spans="2:6" ht="12.9" customHeight="1" x14ac:dyDescent="0.3">
      <c r="B2" s="17" t="s">
        <v>90</v>
      </c>
      <c r="C2" s="16"/>
      <c r="D2" s="29"/>
      <c r="E2" s="29"/>
      <c r="F2" s="29"/>
    </row>
    <row r="3" spans="2:6" ht="12.9" customHeight="1" x14ac:dyDescent="0.2">
      <c r="B3" s="23"/>
      <c r="C3" s="29"/>
      <c r="D3" s="29"/>
      <c r="E3" s="29"/>
      <c r="F3" s="29"/>
    </row>
    <row r="4" spans="2:6" ht="22.5" customHeight="1" x14ac:dyDescent="0.2">
      <c r="B4" s="61" t="s">
        <v>56</v>
      </c>
      <c r="C4" s="61"/>
      <c r="D4" s="61" t="s">
        <v>57</v>
      </c>
      <c r="E4" s="61"/>
      <c r="F4" s="61"/>
    </row>
    <row r="5" spans="2:6" ht="20.399999999999999" x14ac:dyDescent="0.2">
      <c r="B5" s="24" t="s">
        <v>0</v>
      </c>
      <c r="C5" s="24" t="s">
        <v>1</v>
      </c>
      <c r="D5" s="24" t="s">
        <v>58</v>
      </c>
      <c r="E5" s="24" t="s">
        <v>59</v>
      </c>
      <c r="F5" s="24" t="s">
        <v>121</v>
      </c>
    </row>
    <row r="6" spans="2:6" ht="12.9" customHeight="1" x14ac:dyDescent="0.2">
      <c r="B6" s="18" t="s">
        <v>2</v>
      </c>
      <c r="C6" s="18" t="s">
        <v>17</v>
      </c>
      <c r="D6" s="26">
        <v>4117738</v>
      </c>
      <c r="E6" s="26">
        <v>18686588</v>
      </c>
      <c r="F6" s="26">
        <f>E6/' 2018'!$O$1</f>
        <v>2480136.4390470502</v>
      </c>
    </row>
    <row r="7" spans="2:6" ht="12.9" customHeight="1" x14ac:dyDescent="0.2">
      <c r="B7" s="18" t="s">
        <v>3</v>
      </c>
      <c r="C7" s="18" t="s">
        <v>18</v>
      </c>
      <c r="D7" s="26">
        <v>2018485</v>
      </c>
      <c r="E7" s="26">
        <v>9386380</v>
      </c>
      <c r="F7" s="26">
        <f>E7/' 2018'!$O$1</f>
        <v>1245786.7144468776</v>
      </c>
    </row>
    <row r="8" spans="2:6" ht="12.9" customHeight="1" x14ac:dyDescent="0.2">
      <c r="B8" s="18" t="s">
        <v>4</v>
      </c>
      <c r="C8" s="18" t="s">
        <v>19</v>
      </c>
      <c r="D8" s="26">
        <v>30632406</v>
      </c>
      <c r="E8" s="26">
        <v>8134214</v>
      </c>
      <c r="F8" s="26">
        <f>E8/' 2018'!$O$1</f>
        <v>1079595.726325569</v>
      </c>
    </row>
    <row r="9" spans="2:6" ht="12.9" customHeight="1" x14ac:dyDescent="0.2">
      <c r="B9" s="18" t="s">
        <v>5</v>
      </c>
      <c r="C9" s="18" t="s">
        <v>20</v>
      </c>
      <c r="D9" s="26">
        <v>2619270</v>
      </c>
      <c r="E9" s="26">
        <v>2525508</v>
      </c>
      <c r="F9" s="26">
        <f>E9/' 2018'!$O$1</f>
        <v>335192.51443360542</v>
      </c>
    </row>
    <row r="10" spans="2:6" ht="12.9" customHeight="1" x14ac:dyDescent="0.2">
      <c r="B10" s="18" t="s">
        <v>6</v>
      </c>
      <c r="C10" s="18" t="s">
        <v>21</v>
      </c>
      <c r="D10" s="26">
        <v>215949813</v>
      </c>
      <c r="E10" s="26">
        <v>4624883</v>
      </c>
      <c r="F10" s="26">
        <f>E10/' 2018'!$O$1</f>
        <v>613827.46034906094</v>
      </c>
    </row>
    <row r="11" spans="2:6" ht="12.9" customHeight="1" x14ac:dyDescent="0.2">
      <c r="B11" s="18" t="s">
        <v>7</v>
      </c>
      <c r="C11" s="18" t="s">
        <v>22</v>
      </c>
      <c r="D11" s="26">
        <v>54619000</v>
      </c>
      <c r="E11" s="26">
        <v>2858742</v>
      </c>
      <c r="F11" s="26">
        <f>E11/' 2018'!$O$1</f>
        <v>379420.26677284489</v>
      </c>
    </row>
    <row r="12" spans="2:6" ht="12.9" customHeight="1" x14ac:dyDescent="0.2">
      <c r="B12" s="18" t="s">
        <v>8</v>
      </c>
      <c r="C12" s="18" t="s">
        <v>23</v>
      </c>
      <c r="D12" s="26">
        <v>2453410</v>
      </c>
      <c r="E12" s="26">
        <v>1825022</v>
      </c>
      <c r="F12" s="26">
        <f>E12/' 2018'!$O$1</f>
        <v>242222.04525847765</v>
      </c>
    </row>
    <row r="13" spans="2:6" ht="12.9" customHeight="1" x14ac:dyDescent="0.2">
      <c r="B13" s="18" t="s">
        <v>38</v>
      </c>
      <c r="C13" s="18" t="s">
        <v>39</v>
      </c>
      <c r="D13" s="26">
        <v>858440</v>
      </c>
      <c r="E13" s="26">
        <v>74457</v>
      </c>
      <c r="F13" s="26">
        <f>E13/' 2018'!$O$1</f>
        <v>9882.1421461278114</v>
      </c>
    </row>
    <row r="14" spans="2:6" ht="12.9" customHeight="1" x14ac:dyDescent="0.2">
      <c r="B14" s="18" t="s">
        <v>9</v>
      </c>
      <c r="C14" s="18" t="s">
        <v>24</v>
      </c>
      <c r="D14" s="26">
        <v>6107468</v>
      </c>
      <c r="E14" s="26">
        <v>4204871</v>
      </c>
      <c r="F14" s="26">
        <f>E14/' 2018'!$O$1</f>
        <v>558082.28814121708</v>
      </c>
    </row>
    <row r="15" spans="2:6" ht="12.9" customHeight="1" x14ac:dyDescent="0.2">
      <c r="B15" s="18" t="s">
        <v>10</v>
      </c>
      <c r="C15" s="18" t="s">
        <v>25</v>
      </c>
      <c r="D15" s="26">
        <v>10626327</v>
      </c>
      <c r="E15" s="26">
        <v>66385641</v>
      </c>
      <c r="F15" s="26">
        <f>E15/' 2018'!$O$1</f>
        <v>8810888.7119251434</v>
      </c>
    </row>
    <row r="16" spans="2:6" ht="12.9" customHeight="1" x14ac:dyDescent="0.2">
      <c r="B16" s="18" t="s">
        <v>11</v>
      </c>
      <c r="C16" s="18" t="s">
        <v>26</v>
      </c>
      <c r="D16" s="26">
        <v>3351472</v>
      </c>
      <c r="E16" s="26">
        <v>26986420</v>
      </c>
      <c r="F16" s="26">
        <f>E16/' 2018'!$O$1</f>
        <v>3581713.4514566325</v>
      </c>
    </row>
    <row r="17" spans="2:18" ht="12.9" customHeight="1" x14ac:dyDescent="0.2">
      <c r="B17" s="18" t="s">
        <v>12</v>
      </c>
      <c r="C17" s="18" t="s">
        <v>27</v>
      </c>
      <c r="D17" s="26">
        <v>29115408</v>
      </c>
      <c r="E17" s="26">
        <v>179863318</v>
      </c>
      <c r="F17" s="26">
        <f>E17/' 2018'!$O$1</f>
        <v>23871964.695732959</v>
      </c>
    </row>
    <row r="18" spans="2:18" ht="12.9" customHeight="1" x14ac:dyDescent="0.2">
      <c r="B18" s="18" t="s">
        <v>13</v>
      </c>
      <c r="C18" s="18" t="s">
        <v>28</v>
      </c>
      <c r="D18" s="26">
        <v>3277260</v>
      </c>
      <c r="E18" s="26">
        <v>196072</v>
      </c>
      <c r="F18" s="26">
        <f>E18/' 2018'!$O$1</f>
        <v>26023.226491472557</v>
      </c>
    </row>
    <row r="19" spans="2:18" ht="12.9" customHeight="1" x14ac:dyDescent="0.2">
      <c r="B19" s="18" t="s">
        <v>40</v>
      </c>
      <c r="C19" s="18" t="s">
        <v>41</v>
      </c>
      <c r="D19" s="26">
        <v>17449</v>
      </c>
      <c r="E19" s="26">
        <v>24861</v>
      </c>
      <c r="F19" s="26">
        <f>E19/' 2018'!$O$1</f>
        <v>3299.6217399960183</v>
      </c>
    </row>
    <row r="20" spans="2:18" ht="12.9" customHeight="1" x14ac:dyDescent="0.2">
      <c r="B20" s="18" t="s">
        <v>42</v>
      </c>
      <c r="C20" s="18" t="s">
        <v>43</v>
      </c>
      <c r="D20" s="26">
        <v>14473</v>
      </c>
      <c r="E20" s="26">
        <v>50628</v>
      </c>
      <c r="F20" s="26">
        <f>E20/' 2018'!$O$1</f>
        <v>6719.4903444156871</v>
      </c>
    </row>
    <row r="21" spans="2:18" ht="12.9" customHeight="1" x14ac:dyDescent="0.2">
      <c r="B21" s="18" t="s">
        <v>14</v>
      </c>
      <c r="C21" s="18" t="s">
        <v>29</v>
      </c>
      <c r="D21" s="26">
        <v>3603632</v>
      </c>
      <c r="E21" s="26">
        <v>13262877</v>
      </c>
      <c r="F21" s="26">
        <f>E21/' 2018'!$O$1</f>
        <v>1760286.2830977503</v>
      </c>
      <c r="I21" s="6"/>
    </row>
    <row r="22" spans="2:18" ht="12.9" customHeight="1" x14ac:dyDescent="0.2">
      <c r="B22" s="18" t="s">
        <v>15</v>
      </c>
      <c r="C22" s="18" t="s">
        <v>30</v>
      </c>
      <c r="D22" s="26">
        <v>253392928</v>
      </c>
      <c r="E22" s="26">
        <v>1836891047</v>
      </c>
      <c r="F22" s="26">
        <f>E22/' 2018'!$O$1</f>
        <v>243797338.50952286</v>
      </c>
      <c r="I22" s="6"/>
    </row>
    <row r="23" spans="2:18" ht="12.9" customHeight="1" x14ac:dyDescent="0.2">
      <c r="B23" s="18" t="s">
        <v>16</v>
      </c>
      <c r="C23" s="18" t="s">
        <v>31</v>
      </c>
      <c r="D23" s="26">
        <v>4655799</v>
      </c>
      <c r="E23" s="26">
        <v>7407956</v>
      </c>
      <c r="F23" s="26">
        <f>E23/' 2018'!$O$1</f>
        <v>983204.72493197955</v>
      </c>
      <c r="I23" s="6"/>
      <c r="J23" s="6"/>
    </row>
    <row r="24" spans="2:18" s="15" customFormat="1" ht="12.9" customHeight="1" x14ac:dyDescent="0.2">
      <c r="B24" s="7" t="s">
        <v>32</v>
      </c>
      <c r="C24" s="4"/>
      <c r="D24" s="4"/>
      <c r="E24" s="8">
        <f>SUM(E6:E23)</f>
        <v>2183389485</v>
      </c>
      <c r="F24" s="8">
        <f>E24/' 2018'!$O$1</f>
        <v>289785584.31216401</v>
      </c>
      <c r="I24" s="13"/>
      <c r="J24" s="13"/>
    </row>
    <row r="25" spans="2:18" ht="12.9" customHeight="1" x14ac:dyDescent="0.2">
      <c r="B25" s="9" t="s">
        <v>122</v>
      </c>
      <c r="C25" s="2"/>
      <c r="D25" s="10"/>
      <c r="E25" s="3">
        <f>+E24/1000000</f>
        <v>2183.3894850000001</v>
      </c>
      <c r="F25" s="3">
        <f>E25/' 2018'!$O$1</f>
        <v>289.78558431216408</v>
      </c>
      <c r="J25" s="6"/>
    </row>
    <row r="26" spans="2:18" ht="12.9" customHeight="1" x14ac:dyDescent="0.2">
      <c r="B26" s="22"/>
      <c r="D26" s="19"/>
      <c r="E26" s="19"/>
      <c r="F26" s="19"/>
    </row>
    <row r="27" spans="2:18" ht="12.9" customHeight="1" x14ac:dyDescent="0.2">
      <c r="B27" s="22"/>
      <c r="D27" s="19"/>
      <c r="E27" s="19"/>
      <c r="F27" s="19"/>
    </row>
    <row r="28" spans="2:18" ht="12.9" customHeight="1" x14ac:dyDescent="0.25">
      <c r="B28" s="27" t="s">
        <v>91</v>
      </c>
      <c r="C28" s="29"/>
      <c r="D28" s="29"/>
      <c r="E28" s="29"/>
      <c r="F28" s="29"/>
    </row>
    <row r="29" spans="2:18" ht="12.9" customHeight="1" x14ac:dyDescent="0.2">
      <c r="B29" s="20"/>
      <c r="C29" s="29"/>
      <c r="D29" s="29"/>
      <c r="E29" s="29"/>
      <c r="F29" s="29"/>
      <c r="R29" s="14"/>
    </row>
    <row r="30" spans="2:18" ht="22.5" customHeight="1" x14ac:dyDescent="0.2">
      <c r="B30" s="61" t="s">
        <v>56</v>
      </c>
      <c r="C30" s="61"/>
      <c r="D30" s="61" t="s">
        <v>60</v>
      </c>
      <c r="E30" s="61"/>
      <c r="F30" s="61"/>
      <c r="R30" s="14"/>
    </row>
    <row r="31" spans="2:18" ht="20.399999999999999" x14ac:dyDescent="0.2">
      <c r="B31" s="24" t="s">
        <v>0</v>
      </c>
      <c r="C31" s="24" t="s">
        <v>1</v>
      </c>
      <c r="D31" s="24" t="s">
        <v>58</v>
      </c>
      <c r="E31" s="24" t="s">
        <v>59</v>
      </c>
      <c r="F31" s="24" t="s">
        <v>121</v>
      </c>
      <c r="R31" s="14"/>
    </row>
    <row r="32" spans="2:18" ht="12.9" customHeight="1" x14ac:dyDescent="0.2">
      <c r="B32" s="18" t="s">
        <v>2</v>
      </c>
      <c r="C32" s="18" t="s">
        <v>17</v>
      </c>
      <c r="D32" s="26">
        <v>640745</v>
      </c>
      <c r="E32" s="26">
        <v>2983824</v>
      </c>
      <c r="F32" s="26">
        <f>E32/' 2018'!$O$1</f>
        <v>396021.50109496317</v>
      </c>
      <c r="R32" s="14"/>
    </row>
    <row r="33" spans="2:18" ht="12.9" customHeight="1" x14ac:dyDescent="0.2">
      <c r="B33" s="18">
        <v>124</v>
      </c>
      <c r="C33" s="18" t="s">
        <v>18</v>
      </c>
      <c r="D33" s="26">
        <v>421160</v>
      </c>
      <c r="E33" s="26">
        <v>2012556</v>
      </c>
      <c r="F33" s="26">
        <f>E33/' 2018'!$O$1</f>
        <v>267112.08441170614</v>
      </c>
      <c r="R33" s="14"/>
    </row>
    <row r="34" spans="2:18" ht="12.9" customHeight="1" x14ac:dyDescent="0.2">
      <c r="B34" s="18" t="s">
        <v>4</v>
      </c>
      <c r="C34" s="18" t="s">
        <v>19</v>
      </c>
      <c r="D34" s="26">
        <v>5652090</v>
      </c>
      <c r="E34" s="26">
        <v>1541456</v>
      </c>
      <c r="F34" s="26">
        <f>E34/' 2018'!$O$1</f>
        <v>204586.3693675758</v>
      </c>
    </row>
    <row r="35" spans="2:18" ht="12.9" customHeight="1" x14ac:dyDescent="0.2">
      <c r="B35" s="18" t="s">
        <v>5</v>
      </c>
      <c r="C35" s="18" t="s">
        <v>20</v>
      </c>
      <c r="D35" s="26">
        <v>586100</v>
      </c>
      <c r="E35" s="26">
        <v>567979</v>
      </c>
      <c r="F35" s="26">
        <f>E35/' 2018'!$O$1</f>
        <v>75383.768000530894</v>
      </c>
    </row>
    <row r="36" spans="2:18" ht="12.9" customHeight="1" x14ac:dyDescent="0.2">
      <c r="B36" s="18" t="s">
        <v>6</v>
      </c>
      <c r="C36" s="18" t="s">
        <v>21</v>
      </c>
      <c r="D36" s="26">
        <v>88344899</v>
      </c>
      <c r="E36" s="26">
        <v>2027287</v>
      </c>
      <c r="F36" s="26">
        <f>E36/' 2018'!$O$1</f>
        <v>269067.224102462</v>
      </c>
    </row>
    <row r="37" spans="2:18" ht="12.9" customHeight="1" x14ac:dyDescent="0.2">
      <c r="B37" s="18" t="s">
        <v>7</v>
      </c>
      <c r="C37" s="18" t="s">
        <v>22</v>
      </c>
      <c r="D37" s="26">
        <v>5355000</v>
      </c>
      <c r="E37" s="26">
        <v>300198</v>
      </c>
      <c r="F37" s="26">
        <f>E37/' 2018'!$O$1</f>
        <v>39843.121640453908</v>
      </c>
    </row>
    <row r="38" spans="2:18" ht="12.9" customHeight="1" x14ac:dyDescent="0.2">
      <c r="B38" s="18" t="s">
        <v>8</v>
      </c>
      <c r="C38" s="18" t="s">
        <v>23</v>
      </c>
      <c r="D38" s="26">
        <v>500650</v>
      </c>
      <c r="E38" s="26">
        <v>377832</v>
      </c>
      <c r="F38" s="26">
        <f>E38/' 2018'!$O$1</f>
        <v>50146.924148914986</v>
      </c>
    </row>
    <row r="39" spans="2:18" ht="12.9" customHeight="1" x14ac:dyDescent="0.2">
      <c r="B39" s="18" t="s">
        <v>38</v>
      </c>
      <c r="C39" s="18" t="s">
        <v>39</v>
      </c>
      <c r="D39" s="26">
        <v>343710</v>
      </c>
      <c r="E39" s="26">
        <v>35635</v>
      </c>
      <c r="F39" s="26">
        <f>E39/' 2018'!$O$1</f>
        <v>4729.5772778551991</v>
      </c>
    </row>
    <row r="40" spans="2:18" ht="12.9" customHeight="1" x14ac:dyDescent="0.2">
      <c r="B40" s="18" t="s">
        <v>9</v>
      </c>
      <c r="C40" s="18" t="s">
        <v>24</v>
      </c>
      <c r="D40" s="26">
        <v>1125030</v>
      </c>
      <c r="E40" s="26">
        <v>796841</v>
      </c>
      <c r="F40" s="26">
        <f>E40/' 2018'!$O$1</f>
        <v>105758.97537991904</v>
      </c>
    </row>
    <row r="41" spans="2:18" ht="12.9" customHeight="1" x14ac:dyDescent="0.2">
      <c r="B41" s="18" t="s">
        <v>10</v>
      </c>
      <c r="C41" s="18" t="s">
        <v>25</v>
      </c>
      <c r="D41" s="26">
        <v>1611357</v>
      </c>
      <c r="E41" s="26">
        <v>10179475</v>
      </c>
      <c r="F41" s="26">
        <f>E41/' 2018'!$O$1</f>
        <v>1351048.5101864755</v>
      </c>
    </row>
    <row r="42" spans="2:18" ht="12.9" customHeight="1" x14ac:dyDescent="0.2">
      <c r="B42" s="18" t="s">
        <v>11</v>
      </c>
      <c r="C42" s="18" t="s">
        <v>26</v>
      </c>
      <c r="D42" s="26">
        <v>783358</v>
      </c>
      <c r="E42" s="26">
        <v>6596417</v>
      </c>
      <c r="F42" s="26">
        <f>E42/' 2018'!$O$1</f>
        <v>875494.98971398233</v>
      </c>
    </row>
    <row r="43" spans="2:18" ht="12.9" customHeight="1" x14ac:dyDescent="0.2">
      <c r="B43" s="18" t="s">
        <v>12</v>
      </c>
      <c r="C43" s="18" t="s">
        <v>27</v>
      </c>
      <c r="D43" s="26">
        <v>2972262</v>
      </c>
      <c r="E43" s="26">
        <v>18659202</v>
      </c>
      <c r="F43" s="26">
        <f>E43/' 2018'!$O$1</f>
        <v>2476501.6922158073</v>
      </c>
    </row>
    <row r="44" spans="2:18" ht="12.9" customHeight="1" x14ac:dyDescent="0.2">
      <c r="B44" s="18" t="s">
        <v>13</v>
      </c>
      <c r="C44" s="18" t="s">
        <v>28</v>
      </c>
      <c r="D44" s="26">
        <v>2860840</v>
      </c>
      <c r="E44" s="26">
        <v>188180</v>
      </c>
      <c r="F44" s="26">
        <f>E44/' 2018'!$O$1</f>
        <v>24975.778087464329</v>
      </c>
    </row>
    <row r="45" spans="2:18" ht="12.9" customHeight="1" x14ac:dyDescent="0.2">
      <c r="B45" s="18" t="s">
        <v>40</v>
      </c>
      <c r="C45" s="18" t="s">
        <v>41</v>
      </c>
      <c r="D45" s="26">
        <v>2634</v>
      </c>
      <c r="E45" s="26">
        <v>4292</v>
      </c>
      <c r="F45" s="26">
        <f>E45/' 2018'!$O$1</f>
        <v>569.64629371557498</v>
      </c>
    </row>
    <row r="46" spans="2:18" ht="12.9" customHeight="1" x14ac:dyDescent="0.2">
      <c r="B46" s="12" t="s">
        <v>42</v>
      </c>
      <c r="C46" s="12" t="s">
        <v>43</v>
      </c>
      <c r="D46" s="26">
        <v>1699</v>
      </c>
      <c r="E46" s="26">
        <v>6673</v>
      </c>
      <c r="F46" s="26">
        <f>E46/' 2018'!$O$1</f>
        <v>885.65930055079957</v>
      </c>
    </row>
    <row r="47" spans="2:18" ht="12.9" customHeight="1" x14ac:dyDescent="0.2">
      <c r="B47" s="18" t="s">
        <v>14</v>
      </c>
      <c r="C47" s="18" t="s">
        <v>29</v>
      </c>
      <c r="D47" s="26">
        <v>3054143</v>
      </c>
      <c r="E47" s="26">
        <v>11741586</v>
      </c>
      <c r="F47" s="26">
        <f>E47/' 2018'!$O$1</f>
        <v>1558376.2691618553</v>
      </c>
    </row>
    <row r="48" spans="2:18" ht="12.9" customHeight="1" x14ac:dyDescent="0.2">
      <c r="B48" s="18" t="s">
        <v>15</v>
      </c>
      <c r="C48" s="18" t="s">
        <v>30</v>
      </c>
      <c r="D48" s="26">
        <v>86252672</v>
      </c>
      <c r="E48" s="26">
        <v>637827914</v>
      </c>
      <c r="F48" s="26">
        <f>E48/' 2018'!$O$1</f>
        <v>84654312.031322584</v>
      </c>
    </row>
    <row r="49" spans="2:6" ht="12.9" customHeight="1" x14ac:dyDescent="0.2">
      <c r="B49" s="18" t="s">
        <v>16</v>
      </c>
      <c r="C49" s="18" t="s">
        <v>31</v>
      </c>
      <c r="D49" s="26">
        <v>743979</v>
      </c>
      <c r="E49" s="26">
        <v>1205587</v>
      </c>
      <c r="F49" s="26">
        <f>E49/' 2018'!$O$1</f>
        <v>160008.89242816376</v>
      </c>
    </row>
    <row r="50" spans="2:6" s="15" customFormat="1" ht="12.9" customHeight="1" x14ac:dyDescent="0.2">
      <c r="B50" s="4" t="s">
        <v>32</v>
      </c>
      <c r="C50" s="4"/>
      <c r="D50" s="8"/>
      <c r="E50" s="8">
        <f>SUM(E32:E49)</f>
        <v>697052934</v>
      </c>
      <c r="F50" s="8">
        <f>E50/' 2018'!$O$1</f>
        <v>92514823.014134973</v>
      </c>
    </row>
    <row r="51" spans="2:6" ht="12.9" customHeight="1" x14ac:dyDescent="0.2">
      <c r="B51" s="9" t="s">
        <v>122</v>
      </c>
      <c r="C51" s="2"/>
      <c r="D51" s="10"/>
      <c r="E51" s="3">
        <f>+E50/1000000</f>
        <v>697.05293400000005</v>
      </c>
      <c r="F51" s="3">
        <f>E51/' 2018'!$O$1</f>
        <v>92.514823014134976</v>
      </c>
    </row>
    <row r="52" spans="2:6" ht="12.9" customHeight="1" x14ac:dyDescent="0.2">
      <c r="B52" s="22"/>
      <c r="D52" s="19"/>
      <c r="E52" s="19"/>
      <c r="F52" s="19"/>
    </row>
    <row r="53" spans="2:6" ht="12.9" customHeight="1" x14ac:dyDescent="0.2">
      <c r="B53" s="22"/>
      <c r="D53" s="19"/>
      <c r="E53" s="19"/>
      <c r="F53" s="19"/>
    </row>
    <row r="54" spans="2:6" ht="12.9" customHeight="1" x14ac:dyDescent="0.25">
      <c r="B54" s="25" t="s">
        <v>92</v>
      </c>
      <c r="C54" s="29"/>
      <c r="D54" s="29"/>
      <c r="E54" s="29"/>
      <c r="F54" s="29"/>
    </row>
    <row r="55" spans="2:6" ht="12.9" customHeight="1" x14ac:dyDescent="0.2">
      <c r="B55" s="23"/>
      <c r="C55" s="29"/>
      <c r="D55" s="29"/>
      <c r="E55" s="29"/>
      <c r="F55" s="29"/>
    </row>
    <row r="56" spans="2:6" ht="22.5" customHeight="1" x14ac:dyDescent="0.2">
      <c r="B56" s="61" t="s">
        <v>56</v>
      </c>
      <c r="C56" s="61"/>
      <c r="D56" s="61" t="s">
        <v>57</v>
      </c>
      <c r="E56" s="61"/>
      <c r="F56" s="61"/>
    </row>
    <row r="57" spans="2:6" ht="20.399999999999999" x14ac:dyDescent="0.2">
      <c r="B57" s="24" t="s">
        <v>0</v>
      </c>
      <c r="C57" s="24" t="s">
        <v>1</v>
      </c>
      <c r="D57" s="24" t="s">
        <v>58</v>
      </c>
      <c r="E57" s="24" t="s">
        <v>59</v>
      </c>
      <c r="F57" s="24" t="s">
        <v>121</v>
      </c>
    </row>
    <row r="58" spans="2:6" ht="12.9" customHeight="1" x14ac:dyDescent="0.2">
      <c r="B58" s="18" t="s">
        <v>2</v>
      </c>
      <c r="C58" s="18" t="s">
        <v>17</v>
      </c>
      <c r="D58" s="26">
        <v>0</v>
      </c>
      <c r="E58" s="26">
        <v>0</v>
      </c>
      <c r="F58" s="26">
        <f>E58/' 2018'!$O$1</f>
        <v>0</v>
      </c>
    </row>
    <row r="59" spans="2:6" ht="12.9" customHeight="1" x14ac:dyDescent="0.2">
      <c r="B59" s="18">
        <v>124</v>
      </c>
      <c r="C59" s="18" t="s">
        <v>18</v>
      </c>
      <c r="D59" s="26">
        <v>0</v>
      </c>
      <c r="E59" s="26">
        <v>0</v>
      </c>
      <c r="F59" s="26">
        <f>E59/' 2018'!$O$1</f>
        <v>0</v>
      </c>
    </row>
    <row r="60" spans="2:6" ht="12.9" customHeight="1" x14ac:dyDescent="0.2">
      <c r="B60" s="18" t="s">
        <v>4</v>
      </c>
      <c r="C60" s="18" t="s">
        <v>19</v>
      </c>
      <c r="D60" s="26">
        <v>0</v>
      </c>
      <c r="E60" s="26">
        <v>0</v>
      </c>
      <c r="F60" s="26">
        <f>E60/' 2018'!$O$1</f>
        <v>0</v>
      </c>
    </row>
    <row r="61" spans="2:6" ht="12.9" customHeight="1" x14ac:dyDescent="0.2">
      <c r="B61" s="18" t="s">
        <v>5</v>
      </c>
      <c r="C61" s="18" t="s">
        <v>20</v>
      </c>
      <c r="D61" s="26">
        <v>0</v>
      </c>
      <c r="E61" s="26">
        <v>0</v>
      </c>
      <c r="F61" s="26">
        <f>E61/' 2018'!$O$1</f>
        <v>0</v>
      </c>
    </row>
    <row r="62" spans="2:6" ht="12.9" customHeight="1" x14ac:dyDescent="0.2">
      <c r="B62" s="18" t="s">
        <v>6</v>
      </c>
      <c r="C62" s="18" t="s">
        <v>21</v>
      </c>
      <c r="D62" s="26">
        <v>0</v>
      </c>
      <c r="E62" s="26">
        <v>0</v>
      </c>
      <c r="F62" s="26">
        <f>E62/' 2018'!$O$1</f>
        <v>0</v>
      </c>
    </row>
    <row r="63" spans="2:6" ht="12.9" customHeight="1" x14ac:dyDescent="0.2">
      <c r="B63" s="18" t="s">
        <v>7</v>
      </c>
      <c r="C63" s="18" t="s">
        <v>22</v>
      </c>
      <c r="D63" s="26">
        <v>0</v>
      </c>
      <c r="E63" s="26">
        <v>0</v>
      </c>
      <c r="F63" s="26">
        <f>E63/' 2018'!$O$1</f>
        <v>0</v>
      </c>
    </row>
    <row r="64" spans="2:6" ht="12.9" customHeight="1" x14ac:dyDescent="0.2">
      <c r="B64" s="18" t="s">
        <v>8</v>
      </c>
      <c r="C64" s="18" t="s">
        <v>23</v>
      </c>
      <c r="D64" s="26">
        <v>0</v>
      </c>
      <c r="E64" s="26">
        <v>0</v>
      </c>
      <c r="F64" s="26">
        <f>E64/' 2018'!$O$1</f>
        <v>0</v>
      </c>
    </row>
    <row r="65" spans="2:6" ht="12.9" customHeight="1" x14ac:dyDescent="0.2">
      <c r="B65" s="18" t="s">
        <v>9</v>
      </c>
      <c r="C65" s="18" t="s">
        <v>24</v>
      </c>
      <c r="D65" s="26">
        <v>0</v>
      </c>
      <c r="E65" s="26">
        <v>0</v>
      </c>
      <c r="F65" s="26">
        <f>E65/' 2018'!$O$1</f>
        <v>0</v>
      </c>
    </row>
    <row r="66" spans="2:6" ht="12.9" customHeight="1" x14ac:dyDescent="0.2">
      <c r="B66" s="18" t="s">
        <v>10</v>
      </c>
      <c r="C66" s="18" t="s">
        <v>25</v>
      </c>
      <c r="D66" s="26">
        <v>0</v>
      </c>
      <c r="E66" s="26">
        <v>0</v>
      </c>
      <c r="F66" s="26">
        <f>E66/' 2018'!$O$1</f>
        <v>0</v>
      </c>
    </row>
    <row r="67" spans="2:6" ht="12.9" customHeight="1" x14ac:dyDescent="0.2">
      <c r="B67" s="18" t="s">
        <v>11</v>
      </c>
      <c r="C67" s="18" t="s">
        <v>26</v>
      </c>
      <c r="D67" s="26">
        <v>0</v>
      </c>
      <c r="E67" s="26">
        <v>0</v>
      </c>
      <c r="F67" s="26">
        <f>E67/' 2018'!$O$1</f>
        <v>0</v>
      </c>
    </row>
    <row r="68" spans="2:6" ht="12.9" customHeight="1" x14ac:dyDescent="0.2">
      <c r="B68" s="18" t="s">
        <v>12</v>
      </c>
      <c r="C68" s="18" t="s">
        <v>27</v>
      </c>
      <c r="D68" s="26">
        <v>0</v>
      </c>
      <c r="E68" s="26">
        <v>0</v>
      </c>
      <c r="F68" s="26">
        <f>E68/' 2018'!$O$1</f>
        <v>0</v>
      </c>
    </row>
    <row r="69" spans="2:6" ht="12.9" customHeight="1" x14ac:dyDescent="0.2">
      <c r="B69" s="18" t="s">
        <v>13</v>
      </c>
      <c r="C69" s="18" t="s">
        <v>28</v>
      </c>
      <c r="D69" s="26">
        <v>0</v>
      </c>
      <c r="E69" s="26">
        <v>0</v>
      </c>
      <c r="F69" s="26">
        <f>E69/' 2018'!$O$1</f>
        <v>0</v>
      </c>
    </row>
    <row r="70" spans="2:6" ht="12.9" customHeight="1" x14ac:dyDescent="0.2">
      <c r="B70" s="18" t="s">
        <v>14</v>
      </c>
      <c r="C70" s="18" t="s">
        <v>29</v>
      </c>
      <c r="D70" s="26">
        <v>0</v>
      </c>
      <c r="E70" s="26">
        <v>0</v>
      </c>
      <c r="F70" s="26">
        <f>E70/' 2018'!$O$1</f>
        <v>0</v>
      </c>
    </row>
    <row r="71" spans="2:6" ht="12.9" customHeight="1" x14ac:dyDescent="0.2">
      <c r="B71" s="18" t="s">
        <v>15</v>
      </c>
      <c r="C71" s="18" t="s">
        <v>30</v>
      </c>
      <c r="D71" s="26">
        <v>300</v>
      </c>
      <c r="E71" s="26">
        <v>2194</v>
      </c>
      <c r="F71" s="26">
        <f>E71/' 2018'!$O$1</f>
        <v>291.19384166168953</v>
      </c>
    </row>
    <row r="72" spans="2:6" ht="12.9" customHeight="1" x14ac:dyDescent="0.2">
      <c r="B72" s="18" t="s">
        <v>16</v>
      </c>
      <c r="C72" s="18" t="s">
        <v>31</v>
      </c>
      <c r="D72" s="26">
        <v>0</v>
      </c>
      <c r="E72" s="26">
        <v>0</v>
      </c>
      <c r="F72" s="26">
        <f>E72/' 2018'!$O$1</f>
        <v>0</v>
      </c>
    </row>
    <row r="73" spans="2:6" s="15" customFormat="1" ht="12.9" customHeight="1" x14ac:dyDescent="0.2">
      <c r="B73" s="4" t="s">
        <v>32</v>
      </c>
      <c r="C73" s="4"/>
      <c r="D73" s="8"/>
      <c r="E73" s="8">
        <f>SUM(E58:E72)</f>
        <v>2194</v>
      </c>
      <c r="F73" s="8">
        <f>E73/' 2018'!$O$1</f>
        <v>291.19384166168953</v>
      </c>
    </row>
    <row r="74" spans="2:6" ht="12.9" customHeight="1" x14ac:dyDescent="0.2">
      <c r="B74" s="9" t="s">
        <v>122</v>
      </c>
      <c r="C74" s="2"/>
      <c r="D74" s="10"/>
      <c r="E74" s="3">
        <f>+E73/1000000</f>
        <v>2.1940000000000002E-3</v>
      </c>
      <c r="F74" s="3">
        <f>E74/' 2018'!$O$1</f>
        <v>2.9119384166168959E-4</v>
      </c>
    </row>
    <row r="75" spans="2:6" ht="12.9" customHeight="1" x14ac:dyDescent="0.2">
      <c r="B75" s="22"/>
      <c r="D75" s="26"/>
      <c r="E75" s="26"/>
      <c r="F75" s="26"/>
    </row>
    <row r="76" spans="2:6" ht="12.9" customHeight="1" x14ac:dyDescent="0.2">
      <c r="B76" s="22"/>
      <c r="D76" s="26"/>
      <c r="E76" s="26"/>
      <c r="F76" s="26"/>
    </row>
    <row r="77" spans="2:6" ht="12.9" customHeight="1" x14ac:dyDescent="0.25">
      <c r="B77" s="27" t="s">
        <v>93</v>
      </c>
      <c r="C77" s="29"/>
      <c r="D77" s="26"/>
      <c r="E77" s="26"/>
      <c r="F77" s="26"/>
    </row>
    <row r="78" spans="2:6" ht="12.9" customHeight="1" x14ac:dyDescent="0.25">
      <c r="B78" s="28" t="s">
        <v>123</v>
      </c>
      <c r="C78" s="29"/>
      <c r="D78" s="26"/>
      <c r="E78" s="26"/>
      <c r="F78" s="26"/>
    </row>
    <row r="79" spans="2:6" ht="12.9" customHeight="1" x14ac:dyDescent="0.2">
      <c r="B79" s="60"/>
      <c r="C79" s="60"/>
      <c r="D79" s="60"/>
      <c r="E79" s="60"/>
      <c r="F79" s="59"/>
    </row>
    <row r="80" spans="2:6" ht="12.9" customHeight="1" x14ac:dyDescent="0.2">
      <c r="B80" s="24"/>
      <c r="C80" s="24"/>
      <c r="D80" s="24"/>
      <c r="E80" s="24" t="s">
        <v>59</v>
      </c>
      <c r="F80" s="24" t="s">
        <v>121</v>
      </c>
    </row>
    <row r="81" spans="2:6" ht="12.9" customHeight="1" x14ac:dyDescent="0.2">
      <c r="B81" s="21" t="s">
        <v>36</v>
      </c>
      <c r="E81" s="6">
        <f>+E25+E74</f>
        <v>2183.3916790000003</v>
      </c>
      <c r="F81" s="6">
        <f>E81/' 2018'!$O$1</f>
        <v>289.78587550600571</v>
      </c>
    </row>
    <row r="82" spans="2:6" ht="12.9" customHeight="1" x14ac:dyDescent="0.2">
      <c r="B82" s="5" t="s">
        <v>37</v>
      </c>
      <c r="C82" s="5"/>
      <c r="D82" s="5"/>
      <c r="E82" s="11">
        <f>+E51</f>
        <v>697.05293400000005</v>
      </c>
      <c r="F82" s="11">
        <f>E82/' 2018'!$O$1</f>
        <v>92.514823014134976</v>
      </c>
    </row>
    <row r="85" spans="2:6" ht="12.9" customHeight="1" x14ac:dyDescent="0.2">
      <c r="B85" s="31" t="s">
        <v>124</v>
      </c>
    </row>
  </sheetData>
  <mergeCells count="7">
    <mergeCell ref="B79:E79"/>
    <mergeCell ref="B4:C4"/>
    <mergeCell ref="B30:C30"/>
    <mergeCell ref="B56:C56"/>
    <mergeCell ref="D4:F4"/>
    <mergeCell ref="D30:F30"/>
    <mergeCell ref="D56:F56"/>
  </mergeCells>
  <pageMargins left="0.70866141732283472" right="0.70866141732283472" top="0.74803149606299213" bottom="0.74803149606299213" header="0.31496062992125984" footer="0.31496062992125984"/>
  <pageSetup paperSize="9" scale="73" orientation="portrait" horizontalDpi="300" verticalDpi="300" r:id="rId1"/>
  <ignoredErrors>
    <ignoredError sqref="B6:B23 B32:B49 B58:B72" numberStoredAsText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R85"/>
  <sheetViews>
    <sheetView showGridLines="0" zoomScale="85" zoomScaleNormal="85" workbookViewId="0"/>
  </sheetViews>
  <sheetFormatPr defaultColWidth="9.28515625" defaultRowHeight="12.9" customHeight="1" x14ac:dyDescent="0.2"/>
  <cols>
    <col min="1" max="1" width="2.85546875" style="21" customWidth="1"/>
    <col min="2" max="3" width="10.28515625" style="21" customWidth="1"/>
    <col min="4" max="4" width="13.85546875" style="21" customWidth="1"/>
    <col min="5" max="6" width="14.140625" style="21" customWidth="1"/>
    <col min="7" max="7" width="10.28515625" style="21" customWidth="1"/>
    <col min="8" max="8" width="11.42578125" style="21" customWidth="1"/>
    <col min="9" max="10" width="17.85546875" style="21" customWidth="1"/>
    <col min="11" max="16384" width="9.28515625" style="21"/>
  </cols>
  <sheetData>
    <row r="2" spans="2:6" ht="12.9" customHeight="1" x14ac:dyDescent="0.3">
      <c r="B2" s="17" t="s">
        <v>94</v>
      </c>
      <c r="C2" s="16"/>
      <c r="D2" s="29"/>
      <c r="E2" s="29"/>
      <c r="F2" s="29"/>
    </row>
    <row r="3" spans="2:6" ht="12.9" customHeight="1" x14ac:dyDescent="0.2">
      <c r="B3" s="23"/>
      <c r="C3" s="29"/>
      <c r="D3" s="29"/>
      <c r="E3" s="29"/>
      <c r="F3" s="29"/>
    </row>
    <row r="4" spans="2:6" ht="22.5" customHeight="1" x14ac:dyDescent="0.2">
      <c r="B4" s="61" t="s">
        <v>56</v>
      </c>
      <c r="C4" s="61"/>
      <c r="D4" s="61" t="s">
        <v>57</v>
      </c>
      <c r="E4" s="61"/>
      <c r="F4" s="61"/>
    </row>
    <row r="5" spans="2:6" ht="20.399999999999999" x14ac:dyDescent="0.2">
      <c r="B5" s="24" t="s">
        <v>0</v>
      </c>
      <c r="C5" s="24" t="s">
        <v>1</v>
      </c>
      <c r="D5" s="24" t="s">
        <v>58</v>
      </c>
      <c r="E5" s="24" t="s">
        <v>59</v>
      </c>
      <c r="F5" s="24" t="s">
        <v>121</v>
      </c>
    </row>
    <row r="6" spans="2:6" ht="12.9" customHeight="1" x14ac:dyDescent="0.2">
      <c r="B6" s="18" t="s">
        <v>2</v>
      </c>
      <c r="C6" s="18" t="s">
        <v>17</v>
      </c>
      <c r="D6" s="26">
        <v>6137375</v>
      </c>
      <c r="E6" s="26">
        <v>27421548</v>
      </c>
      <c r="F6" s="26">
        <f>E6/' 2018'!$O$1</f>
        <v>3639464.8616364719</v>
      </c>
    </row>
    <row r="7" spans="2:6" ht="12.9" customHeight="1" x14ac:dyDescent="0.2">
      <c r="B7" s="18" t="s">
        <v>3</v>
      </c>
      <c r="C7" s="18" t="s">
        <v>18</v>
      </c>
      <c r="D7" s="26">
        <v>3057940</v>
      </c>
      <c r="E7" s="26">
        <v>14147581</v>
      </c>
      <c r="F7" s="26">
        <f>E7/' 2018'!$O$1</f>
        <v>1877706.6825934036</v>
      </c>
    </row>
    <row r="8" spans="2:6" ht="12.9" customHeight="1" x14ac:dyDescent="0.2">
      <c r="B8" s="18" t="s">
        <v>4</v>
      </c>
      <c r="C8" s="18" t="s">
        <v>19</v>
      </c>
      <c r="D8" s="26">
        <v>66937821</v>
      </c>
      <c r="E8" s="26">
        <v>17808745</v>
      </c>
      <c r="F8" s="26">
        <f>E8/' 2018'!$O$1</f>
        <v>2363626.6507399296</v>
      </c>
    </row>
    <row r="9" spans="2:6" ht="12.9" customHeight="1" x14ac:dyDescent="0.2">
      <c r="B9" s="18" t="s">
        <v>5</v>
      </c>
      <c r="C9" s="18" t="s">
        <v>20</v>
      </c>
      <c r="D9" s="26">
        <v>8453350</v>
      </c>
      <c r="E9" s="26">
        <v>8031751</v>
      </c>
      <c r="F9" s="26">
        <f>E9/' 2018'!$O$1</f>
        <v>1065996.5492069812</v>
      </c>
    </row>
    <row r="10" spans="2:6" ht="12.9" customHeight="1" x14ac:dyDescent="0.2">
      <c r="B10" s="18" t="s">
        <v>6</v>
      </c>
      <c r="C10" s="18" t="s">
        <v>21</v>
      </c>
      <c r="D10" s="26">
        <v>486950390</v>
      </c>
      <c r="E10" s="26">
        <v>10333927</v>
      </c>
      <c r="F10" s="26">
        <f>E10/' 2018'!$O$1</f>
        <v>1371547.8133917314</v>
      </c>
    </row>
    <row r="11" spans="2:6" ht="12.9" customHeight="1" x14ac:dyDescent="0.2">
      <c r="B11" s="18" t="s">
        <v>7</v>
      </c>
      <c r="C11" s="18" t="s">
        <v>22</v>
      </c>
      <c r="D11" s="26">
        <v>42001000</v>
      </c>
      <c r="E11" s="26">
        <v>2170214</v>
      </c>
      <c r="F11" s="26">
        <f>E11/' 2018'!$O$1</f>
        <v>288036.89694073924</v>
      </c>
    </row>
    <row r="12" spans="2:6" ht="12.9" customHeight="1" x14ac:dyDescent="0.2">
      <c r="B12" s="18" t="s">
        <v>8</v>
      </c>
      <c r="C12" s="18" t="s">
        <v>23</v>
      </c>
      <c r="D12" s="26">
        <v>6107970</v>
      </c>
      <c r="E12" s="26">
        <v>4557127</v>
      </c>
      <c r="F12" s="26">
        <f>E12/' 2018'!$O$1</f>
        <v>604834.69374211959</v>
      </c>
    </row>
    <row r="13" spans="2:6" ht="12.9" customHeight="1" x14ac:dyDescent="0.2">
      <c r="B13" s="18" t="s">
        <v>38</v>
      </c>
      <c r="C13" s="18" t="s">
        <v>39</v>
      </c>
      <c r="D13" s="26">
        <v>1001640</v>
      </c>
      <c r="E13" s="26">
        <v>86721</v>
      </c>
      <c r="F13" s="26">
        <f>E13/' 2018'!$O$1</f>
        <v>11509.854668524786</v>
      </c>
    </row>
    <row r="14" spans="2:6" ht="12.9" customHeight="1" x14ac:dyDescent="0.2">
      <c r="B14" s="18" t="s">
        <v>9</v>
      </c>
      <c r="C14" s="18" t="s">
        <v>24</v>
      </c>
      <c r="D14" s="26">
        <v>16346235</v>
      </c>
      <c r="E14" s="26">
        <v>11207761</v>
      </c>
      <c r="F14" s="26">
        <f>E14/' 2018'!$O$1</f>
        <v>1487525.5159599176</v>
      </c>
    </row>
    <row r="15" spans="2:6" ht="12.9" customHeight="1" x14ac:dyDescent="0.2">
      <c r="B15" s="18" t="s">
        <v>10</v>
      </c>
      <c r="C15" s="18" t="s">
        <v>25</v>
      </c>
      <c r="D15" s="26">
        <v>19840742</v>
      </c>
      <c r="E15" s="26">
        <v>114847317</v>
      </c>
      <c r="F15" s="26">
        <f>E15/' 2018'!$O$1</f>
        <v>15242858.451124825</v>
      </c>
    </row>
    <row r="16" spans="2:6" ht="12.9" customHeight="1" x14ac:dyDescent="0.2">
      <c r="B16" s="18" t="s">
        <v>11</v>
      </c>
      <c r="C16" s="18" t="s">
        <v>26</v>
      </c>
      <c r="D16" s="26">
        <v>3695006</v>
      </c>
      <c r="E16" s="26">
        <v>29461674</v>
      </c>
      <c r="F16" s="26">
        <f>E16/' 2018'!$O$1</f>
        <v>3910236.1138761695</v>
      </c>
    </row>
    <row r="17" spans="2:18" ht="12.9" customHeight="1" x14ac:dyDescent="0.2">
      <c r="B17" s="18" t="s">
        <v>12</v>
      </c>
      <c r="C17" s="18" t="s">
        <v>27</v>
      </c>
      <c r="D17" s="26">
        <v>31749026</v>
      </c>
      <c r="E17" s="26">
        <v>195147205</v>
      </c>
      <c r="F17" s="26">
        <f>E17/' 2018'!$O$1</f>
        <v>25900485.101864755</v>
      </c>
    </row>
    <row r="18" spans="2:18" ht="12.9" customHeight="1" x14ac:dyDescent="0.2">
      <c r="B18" s="18" t="s">
        <v>13</v>
      </c>
      <c r="C18" s="18" t="s">
        <v>28</v>
      </c>
      <c r="D18" s="26">
        <v>4205100</v>
      </c>
      <c r="E18" s="26">
        <v>250554</v>
      </c>
      <c r="F18" s="26">
        <f>E18/' 2018'!$O$1</f>
        <v>33254.230539518212</v>
      </c>
    </row>
    <row r="19" spans="2:18" ht="12.9" customHeight="1" x14ac:dyDescent="0.2">
      <c r="B19" s="18" t="s">
        <v>40</v>
      </c>
      <c r="C19" s="18" t="s">
        <v>41</v>
      </c>
      <c r="D19" s="26">
        <v>27354</v>
      </c>
      <c r="E19" s="26">
        <v>38708</v>
      </c>
      <c r="F19" s="26">
        <f>E19/' 2018'!$O$1</f>
        <v>5137.4344681133452</v>
      </c>
    </row>
    <row r="20" spans="2:18" ht="12.9" customHeight="1" x14ac:dyDescent="0.2">
      <c r="B20" s="18" t="s">
        <v>42</v>
      </c>
      <c r="C20" s="18" t="s">
        <v>43</v>
      </c>
      <c r="D20" s="26">
        <v>5775</v>
      </c>
      <c r="E20" s="26">
        <v>19667</v>
      </c>
      <c r="F20" s="26">
        <f>E20/' 2018'!$O$1</f>
        <v>2610.2594730904502</v>
      </c>
    </row>
    <row r="21" spans="2:18" ht="12.9" customHeight="1" x14ac:dyDescent="0.2">
      <c r="B21" s="18" t="s">
        <v>14</v>
      </c>
      <c r="C21" s="18" t="s">
        <v>29</v>
      </c>
      <c r="D21" s="26">
        <v>5088889</v>
      </c>
      <c r="E21" s="26">
        <v>18500872</v>
      </c>
      <c r="F21" s="26">
        <f>E21/' 2018'!$O$1</f>
        <v>2455487.6899595195</v>
      </c>
      <c r="I21" s="6"/>
    </row>
    <row r="22" spans="2:18" ht="12.9" customHeight="1" x14ac:dyDescent="0.2">
      <c r="B22" s="18" t="s">
        <v>15</v>
      </c>
      <c r="C22" s="18" t="s">
        <v>30</v>
      </c>
      <c r="D22" s="26">
        <v>402351105</v>
      </c>
      <c r="E22" s="26">
        <v>2922035779</v>
      </c>
      <c r="F22" s="26">
        <f>E22/' 2018'!$O$1</f>
        <v>387820794.8768996</v>
      </c>
      <c r="I22" s="6"/>
    </row>
    <row r="23" spans="2:18" ht="12.9" customHeight="1" x14ac:dyDescent="0.2">
      <c r="B23" s="18" t="s">
        <v>16</v>
      </c>
      <c r="C23" s="18" t="s">
        <v>31</v>
      </c>
      <c r="D23" s="26">
        <v>13002824</v>
      </c>
      <c r="E23" s="26">
        <v>20475521</v>
      </c>
      <c r="F23" s="26">
        <f>E23/' 2018'!$O$1</f>
        <v>2717568.6508726524</v>
      </c>
      <c r="I23" s="6"/>
      <c r="J23" s="6"/>
    </row>
    <row r="24" spans="2:18" s="15" customFormat="1" ht="12.9" customHeight="1" x14ac:dyDescent="0.2">
      <c r="B24" s="7" t="s">
        <v>32</v>
      </c>
      <c r="C24" s="4"/>
      <c r="D24" s="4"/>
      <c r="E24" s="8">
        <f>SUM(E6:E23)</f>
        <v>3396542672</v>
      </c>
      <c r="F24" s="8">
        <f>E24/' 2018'!$O$1</f>
        <v>450798682.32795805</v>
      </c>
      <c r="I24" s="13"/>
      <c r="J24" s="13"/>
    </row>
    <row r="25" spans="2:18" ht="12.9" customHeight="1" x14ac:dyDescent="0.2">
      <c r="B25" s="9" t="s">
        <v>122</v>
      </c>
      <c r="C25" s="2"/>
      <c r="D25" s="10"/>
      <c r="E25" s="3">
        <f>+E24/1000000</f>
        <v>3396.542672</v>
      </c>
      <c r="F25" s="3">
        <f>E25/' 2018'!$O$1</f>
        <v>450.79868232795803</v>
      </c>
      <c r="J25" s="6"/>
    </row>
    <row r="26" spans="2:18" ht="12.9" customHeight="1" x14ac:dyDescent="0.2">
      <c r="B26" s="22"/>
      <c r="D26" s="19"/>
      <c r="E26" s="19"/>
      <c r="F26" s="19"/>
    </row>
    <row r="27" spans="2:18" ht="12.9" customHeight="1" x14ac:dyDescent="0.2">
      <c r="B27" s="22"/>
      <c r="D27" s="19"/>
      <c r="E27" s="19"/>
      <c r="F27" s="19"/>
    </row>
    <row r="28" spans="2:18" ht="12.9" customHeight="1" x14ac:dyDescent="0.25">
      <c r="B28" s="27" t="s">
        <v>95</v>
      </c>
      <c r="C28" s="29"/>
      <c r="D28" s="29"/>
      <c r="E28" s="29"/>
      <c r="F28" s="29"/>
    </row>
    <row r="29" spans="2:18" ht="12.9" customHeight="1" x14ac:dyDescent="0.2">
      <c r="B29" s="20"/>
      <c r="C29" s="29"/>
      <c r="D29" s="29"/>
      <c r="E29" s="29"/>
      <c r="F29" s="29"/>
      <c r="R29" s="14"/>
    </row>
    <row r="30" spans="2:18" ht="22.5" customHeight="1" x14ac:dyDescent="0.2">
      <c r="B30" s="61" t="s">
        <v>56</v>
      </c>
      <c r="C30" s="61"/>
      <c r="D30" s="61" t="s">
        <v>60</v>
      </c>
      <c r="E30" s="61"/>
      <c r="F30" s="61"/>
      <c r="R30" s="14"/>
    </row>
    <row r="31" spans="2:18" ht="20.399999999999999" x14ac:dyDescent="0.2">
      <c r="B31" s="24" t="s">
        <v>0</v>
      </c>
      <c r="C31" s="24" t="s">
        <v>1</v>
      </c>
      <c r="D31" s="24" t="s">
        <v>58</v>
      </c>
      <c r="E31" s="24" t="s">
        <v>59</v>
      </c>
      <c r="F31" s="24" t="s">
        <v>121</v>
      </c>
      <c r="R31" s="14"/>
    </row>
    <row r="32" spans="2:18" ht="12.9" customHeight="1" x14ac:dyDescent="0.2">
      <c r="B32" s="18" t="s">
        <v>2</v>
      </c>
      <c r="C32" s="18" t="s">
        <v>17</v>
      </c>
      <c r="D32" s="26">
        <v>937255</v>
      </c>
      <c r="E32" s="26">
        <v>4326559</v>
      </c>
      <c r="F32" s="26">
        <f>E32/' 2018'!$O$1</f>
        <v>574233.06125157606</v>
      </c>
      <c r="R32" s="14"/>
    </row>
    <row r="33" spans="2:18" ht="12.9" customHeight="1" x14ac:dyDescent="0.2">
      <c r="B33" s="18">
        <v>124</v>
      </c>
      <c r="C33" s="18" t="s">
        <v>18</v>
      </c>
      <c r="D33" s="26">
        <v>561535</v>
      </c>
      <c r="E33" s="26">
        <v>2673364</v>
      </c>
      <c r="F33" s="26">
        <f>E33/' 2018'!$O$1</f>
        <v>354816.37799455837</v>
      </c>
      <c r="R33" s="14"/>
    </row>
    <row r="34" spans="2:18" ht="12.9" customHeight="1" x14ac:dyDescent="0.2">
      <c r="B34" s="18" t="s">
        <v>4</v>
      </c>
      <c r="C34" s="18" t="s">
        <v>19</v>
      </c>
      <c r="D34" s="26">
        <v>12048220</v>
      </c>
      <c r="E34" s="26">
        <v>3281804</v>
      </c>
      <c r="F34" s="26">
        <f>E34/' 2018'!$O$1</f>
        <v>435570.24354635342</v>
      </c>
    </row>
    <row r="35" spans="2:18" ht="12.9" customHeight="1" x14ac:dyDescent="0.2">
      <c r="B35" s="18" t="s">
        <v>5</v>
      </c>
      <c r="C35" s="18" t="s">
        <v>20</v>
      </c>
      <c r="D35" s="26">
        <v>1425660</v>
      </c>
      <c r="E35" s="26">
        <v>1375692</v>
      </c>
      <c r="F35" s="26">
        <f>E35/' 2018'!$O$1</f>
        <v>182585.70575353372</v>
      </c>
    </row>
    <row r="36" spans="2:18" ht="12.9" customHeight="1" x14ac:dyDescent="0.2">
      <c r="B36" s="18" t="s">
        <v>6</v>
      </c>
      <c r="C36" s="18" t="s">
        <v>21</v>
      </c>
      <c r="D36" s="26">
        <v>141093290</v>
      </c>
      <c r="E36" s="26">
        <v>3176513</v>
      </c>
      <c r="F36" s="26">
        <f>E36/' 2018'!$O$1</f>
        <v>421595.72632556903</v>
      </c>
    </row>
    <row r="37" spans="2:18" ht="12.9" customHeight="1" x14ac:dyDescent="0.2">
      <c r="B37" s="18" t="s">
        <v>7</v>
      </c>
      <c r="C37" s="18" t="s">
        <v>22</v>
      </c>
      <c r="D37" s="26">
        <v>3675000</v>
      </c>
      <c r="E37" s="26">
        <v>206594</v>
      </c>
      <c r="F37" s="26">
        <f>E37/' 2018'!$O$1</f>
        <v>27419.735881611254</v>
      </c>
    </row>
    <row r="38" spans="2:18" ht="12.9" customHeight="1" x14ac:dyDescent="0.2">
      <c r="B38" s="18" t="s">
        <v>8</v>
      </c>
      <c r="C38" s="18" t="s">
        <v>23</v>
      </c>
      <c r="D38" s="26">
        <v>1064080</v>
      </c>
      <c r="E38" s="26">
        <v>820156</v>
      </c>
      <c r="F38" s="26">
        <f>E38/' 2018'!$O$1</f>
        <v>108853.40765810604</v>
      </c>
    </row>
    <row r="39" spans="2:18" ht="12.9" customHeight="1" x14ac:dyDescent="0.2">
      <c r="B39" s="18" t="s">
        <v>38</v>
      </c>
      <c r="C39" s="18" t="s">
        <v>39</v>
      </c>
      <c r="D39" s="26">
        <v>638100</v>
      </c>
      <c r="E39" s="26">
        <v>65308</v>
      </c>
      <c r="F39" s="26">
        <f>E39/' 2018'!$O$1</f>
        <v>8667.861171942397</v>
      </c>
    </row>
    <row r="40" spans="2:18" ht="12.9" customHeight="1" x14ac:dyDescent="0.2">
      <c r="B40" s="18" t="s">
        <v>9</v>
      </c>
      <c r="C40" s="18" t="s">
        <v>24</v>
      </c>
      <c r="D40" s="26">
        <v>2894505</v>
      </c>
      <c r="E40" s="26">
        <v>2045348</v>
      </c>
      <c r="F40" s="26">
        <f>E40/' 2018'!$O$1</f>
        <v>271464.33074523858</v>
      </c>
    </row>
    <row r="41" spans="2:18" ht="12.9" customHeight="1" x14ac:dyDescent="0.2">
      <c r="B41" s="18" t="s">
        <v>10</v>
      </c>
      <c r="C41" s="18" t="s">
        <v>25</v>
      </c>
      <c r="D41" s="26">
        <v>2824600</v>
      </c>
      <c r="E41" s="26">
        <v>17694306</v>
      </c>
      <c r="F41" s="26">
        <f>E41/' 2018'!$O$1</f>
        <v>2348437.9852677681</v>
      </c>
    </row>
    <row r="42" spans="2:18" ht="12.9" customHeight="1" x14ac:dyDescent="0.2">
      <c r="B42" s="18" t="s">
        <v>11</v>
      </c>
      <c r="C42" s="18" t="s">
        <v>26</v>
      </c>
      <c r="D42" s="26">
        <v>815680</v>
      </c>
      <c r="E42" s="26">
        <v>6819918</v>
      </c>
      <c r="F42" s="26">
        <f>E42/' 2018'!$O$1</f>
        <v>905158.67011745961</v>
      </c>
    </row>
    <row r="43" spans="2:18" ht="12.9" customHeight="1" x14ac:dyDescent="0.2">
      <c r="B43" s="18" t="s">
        <v>12</v>
      </c>
      <c r="C43" s="18" t="s">
        <v>27</v>
      </c>
      <c r="D43" s="26">
        <v>3565196</v>
      </c>
      <c r="E43" s="26">
        <v>22326604</v>
      </c>
      <c r="F43" s="26">
        <f>E43/' 2018'!$O$1</f>
        <v>2963249.5852412237</v>
      </c>
    </row>
    <row r="44" spans="2:18" ht="12.9" customHeight="1" x14ac:dyDescent="0.2">
      <c r="B44" s="18" t="s">
        <v>13</v>
      </c>
      <c r="C44" s="18" t="s">
        <v>28</v>
      </c>
      <c r="D44" s="26">
        <v>3317680</v>
      </c>
      <c r="E44" s="26">
        <v>217372</v>
      </c>
      <c r="F44" s="26">
        <f>E44/' 2018'!$O$1</f>
        <v>28850.222310704092</v>
      </c>
    </row>
    <row r="45" spans="2:18" ht="12.9" customHeight="1" x14ac:dyDescent="0.2">
      <c r="B45" s="18" t="s">
        <v>40</v>
      </c>
      <c r="C45" s="18" t="s">
        <v>41</v>
      </c>
      <c r="D45" s="26">
        <v>11673</v>
      </c>
      <c r="E45" s="26">
        <v>19024</v>
      </c>
      <c r="F45" s="26">
        <f>E45/' 2018'!$O$1</f>
        <v>2524.9187072798459</v>
      </c>
    </row>
    <row r="46" spans="2:18" ht="12.9" customHeight="1" x14ac:dyDescent="0.2">
      <c r="B46" s="12" t="s">
        <v>42</v>
      </c>
      <c r="C46" s="12" t="s">
        <v>43</v>
      </c>
      <c r="D46" s="26">
        <v>4054</v>
      </c>
      <c r="E46" s="26">
        <v>15770</v>
      </c>
      <c r="F46" s="26">
        <f>E46/' 2018'!$O$1</f>
        <v>2093.0386886986525</v>
      </c>
    </row>
    <row r="47" spans="2:18" ht="12.9" customHeight="1" x14ac:dyDescent="0.2">
      <c r="B47" s="18" t="s">
        <v>14</v>
      </c>
      <c r="C47" s="18" t="s">
        <v>29</v>
      </c>
      <c r="D47" s="26">
        <v>4238536</v>
      </c>
      <c r="E47" s="26">
        <v>16118876</v>
      </c>
      <c r="F47" s="26">
        <f>E47/' 2018'!$O$1</f>
        <v>2139342.491207114</v>
      </c>
    </row>
    <row r="48" spans="2:18" ht="12.9" customHeight="1" x14ac:dyDescent="0.2">
      <c r="B48" s="18" t="s">
        <v>15</v>
      </c>
      <c r="C48" s="18" t="s">
        <v>30</v>
      </c>
      <c r="D48" s="26">
        <v>117332170</v>
      </c>
      <c r="E48" s="26">
        <v>867509673</v>
      </c>
      <c r="F48" s="26">
        <f>E48/' 2018'!$O$1</f>
        <v>115138320.12741388</v>
      </c>
    </row>
    <row r="49" spans="2:6" ht="12.9" customHeight="1" x14ac:dyDescent="0.2">
      <c r="B49" s="18" t="s">
        <v>16</v>
      </c>
      <c r="C49" s="18" t="s">
        <v>31</v>
      </c>
      <c r="D49" s="26">
        <v>2150216</v>
      </c>
      <c r="E49" s="26">
        <v>3476344</v>
      </c>
      <c r="F49" s="26">
        <f>E49/' 2018'!$O$1</f>
        <v>461390.13869533478</v>
      </c>
    </row>
    <row r="50" spans="2:6" s="15" customFormat="1" ht="12.9" customHeight="1" x14ac:dyDescent="0.2">
      <c r="B50" s="4" t="s">
        <v>32</v>
      </c>
      <c r="C50" s="4"/>
      <c r="D50" s="8"/>
      <c r="E50" s="8">
        <f>SUM(E32:E49)</f>
        <v>952169225</v>
      </c>
      <c r="F50" s="8">
        <f>E50/' 2018'!$O$1</f>
        <v>126374573.62797797</v>
      </c>
    </row>
    <row r="51" spans="2:6" ht="12.9" customHeight="1" x14ac:dyDescent="0.2">
      <c r="B51" s="9" t="s">
        <v>122</v>
      </c>
      <c r="C51" s="2"/>
      <c r="D51" s="10"/>
      <c r="E51" s="3">
        <f>+E50/1000000</f>
        <v>952.16922499999998</v>
      </c>
      <c r="F51" s="3">
        <f>E51/' 2018'!$O$1</f>
        <v>126.37457362797795</v>
      </c>
    </row>
    <row r="52" spans="2:6" ht="12.9" customHeight="1" x14ac:dyDescent="0.2">
      <c r="B52" s="22"/>
      <c r="D52" s="19"/>
      <c r="E52" s="19"/>
      <c r="F52" s="19"/>
    </row>
    <row r="53" spans="2:6" ht="12.9" customHeight="1" x14ac:dyDescent="0.2">
      <c r="B53" s="22"/>
      <c r="D53" s="19"/>
      <c r="E53" s="19"/>
      <c r="F53" s="19"/>
    </row>
    <row r="54" spans="2:6" ht="12.9" customHeight="1" x14ac:dyDescent="0.25">
      <c r="B54" s="25" t="s">
        <v>96</v>
      </c>
      <c r="C54" s="29"/>
      <c r="D54" s="29"/>
      <c r="E54" s="29"/>
      <c r="F54" s="29"/>
    </row>
    <row r="55" spans="2:6" ht="12.9" customHeight="1" x14ac:dyDescent="0.2">
      <c r="B55" s="23"/>
      <c r="C55" s="29"/>
      <c r="D55" s="29"/>
      <c r="E55" s="29"/>
      <c r="F55" s="29"/>
    </row>
    <row r="56" spans="2:6" ht="22.5" customHeight="1" x14ac:dyDescent="0.2">
      <c r="B56" s="61" t="s">
        <v>56</v>
      </c>
      <c r="C56" s="61"/>
      <c r="D56" s="61" t="s">
        <v>57</v>
      </c>
      <c r="E56" s="61"/>
      <c r="F56" s="61"/>
    </row>
    <row r="57" spans="2:6" ht="20.399999999999999" x14ac:dyDescent="0.2">
      <c r="B57" s="24" t="s">
        <v>0</v>
      </c>
      <c r="C57" s="24" t="s">
        <v>1</v>
      </c>
      <c r="D57" s="24" t="s">
        <v>58</v>
      </c>
      <c r="E57" s="24" t="s">
        <v>59</v>
      </c>
      <c r="F57" s="24" t="s">
        <v>121</v>
      </c>
    </row>
    <row r="58" spans="2:6" ht="12.9" customHeight="1" x14ac:dyDescent="0.2">
      <c r="B58" s="18" t="s">
        <v>2</v>
      </c>
      <c r="C58" s="18" t="s">
        <v>17</v>
      </c>
      <c r="D58" s="26">
        <v>0</v>
      </c>
      <c r="E58" s="26">
        <v>0</v>
      </c>
      <c r="F58" s="26">
        <f>E58/' 2018'!$O$1</f>
        <v>0</v>
      </c>
    </row>
    <row r="59" spans="2:6" ht="12.9" customHeight="1" x14ac:dyDescent="0.2">
      <c r="B59" s="18">
        <v>124</v>
      </c>
      <c r="C59" s="18" t="s">
        <v>18</v>
      </c>
      <c r="D59" s="26">
        <v>0</v>
      </c>
      <c r="E59" s="26">
        <v>0</v>
      </c>
      <c r="F59" s="26">
        <f>E59/' 2018'!$O$1</f>
        <v>0</v>
      </c>
    </row>
    <row r="60" spans="2:6" ht="12.9" customHeight="1" x14ac:dyDescent="0.2">
      <c r="B60" s="18" t="s">
        <v>4</v>
      </c>
      <c r="C60" s="18" t="s">
        <v>19</v>
      </c>
      <c r="D60" s="26">
        <v>0</v>
      </c>
      <c r="E60" s="26">
        <v>0</v>
      </c>
      <c r="F60" s="26">
        <f>E60/' 2018'!$O$1</f>
        <v>0</v>
      </c>
    </row>
    <row r="61" spans="2:6" ht="12.9" customHeight="1" x14ac:dyDescent="0.2">
      <c r="B61" s="18" t="s">
        <v>5</v>
      </c>
      <c r="C61" s="18" t="s">
        <v>20</v>
      </c>
      <c r="D61" s="26">
        <v>0</v>
      </c>
      <c r="E61" s="26">
        <v>0</v>
      </c>
      <c r="F61" s="26">
        <f>E61/' 2018'!$O$1</f>
        <v>0</v>
      </c>
    </row>
    <row r="62" spans="2:6" ht="12.9" customHeight="1" x14ac:dyDescent="0.2">
      <c r="B62" s="18" t="s">
        <v>6</v>
      </c>
      <c r="C62" s="18" t="s">
        <v>21</v>
      </c>
      <c r="D62" s="26">
        <v>0</v>
      </c>
      <c r="E62" s="26">
        <v>0</v>
      </c>
      <c r="F62" s="26">
        <f>E62/' 2018'!$O$1</f>
        <v>0</v>
      </c>
    </row>
    <row r="63" spans="2:6" ht="12.9" customHeight="1" x14ac:dyDescent="0.2">
      <c r="B63" s="18" t="s">
        <v>7</v>
      </c>
      <c r="C63" s="18" t="s">
        <v>22</v>
      </c>
      <c r="D63" s="26">
        <v>0</v>
      </c>
      <c r="E63" s="26">
        <v>0</v>
      </c>
      <c r="F63" s="26">
        <f>E63/' 2018'!$O$1</f>
        <v>0</v>
      </c>
    </row>
    <row r="64" spans="2:6" ht="12.9" customHeight="1" x14ac:dyDescent="0.2">
      <c r="B64" s="18" t="s">
        <v>8</v>
      </c>
      <c r="C64" s="18" t="s">
        <v>23</v>
      </c>
      <c r="D64" s="26">
        <v>0</v>
      </c>
      <c r="E64" s="26">
        <v>0</v>
      </c>
      <c r="F64" s="26">
        <f>E64/' 2018'!$O$1</f>
        <v>0</v>
      </c>
    </row>
    <row r="65" spans="2:6" ht="12.9" customHeight="1" x14ac:dyDescent="0.2">
      <c r="B65" s="18" t="s">
        <v>9</v>
      </c>
      <c r="C65" s="18" t="s">
        <v>24</v>
      </c>
      <c r="D65" s="26">
        <v>0</v>
      </c>
      <c r="E65" s="26">
        <v>0</v>
      </c>
      <c r="F65" s="26">
        <f>E65/' 2018'!$O$1</f>
        <v>0</v>
      </c>
    </row>
    <row r="66" spans="2:6" ht="12.9" customHeight="1" x14ac:dyDescent="0.2">
      <c r="B66" s="18" t="s">
        <v>10</v>
      </c>
      <c r="C66" s="18" t="s">
        <v>25</v>
      </c>
      <c r="D66" s="26">
        <v>0</v>
      </c>
      <c r="E66" s="26">
        <v>0</v>
      </c>
      <c r="F66" s="26">
        <f>E66/' 2018'!$O$1</f>
        <v>0</v>
      </c>
    </row>
    <row r="67" spans="2:6" ht="12.9" customHeight="1" x14ac:dyDescent="0.2">
      <c r="B67" s="18" t="s">
        <v>11</v>
      </c>
      <c r="C67" s="18" t="s">
        <v>26</v>
      </c>
      <c r="D67" s="26">
        <v>0</v>
      </c>
      <c r="E67" s="26">
        <v>0</v>
      </c>
      <c r="F67" s="26">
        <f>E67/' 2018'!$O$1</f>
        <v>0</v>
      </c>
    </row>
    <row r="68" spans="2:6" ht="12.9" customHeight="1" x14ac:dyDescent="0.2">
      <c r="B68" s="18" t="s">
        <v>12</v>
      </c>
      <c r="C68" s="18" t="s">
        <v>27</v>
      </c>
      <c r="D68" s="26">
        <v>0</v>
      </c>
      <c r="E68" s="26">
        <v>0</v>
      </c>
      <c r="F68" s="26">
        <f>E68/' 2018'!$O$1</f>
        <v>0</v>
      </c>
    </row>
    <row r="69" spans="2:6" ht="12.9" customHeight="1" x14ac:dyDescent="0.2">
      <c r="B69" s="18" t="s">
        <v>13</v>
      </c>
      <c r="C69" s="18" t="s">
        <v>28</v>
      </c>
      <c r="D69" s="26">
        <v>0</v>
      </c>
      <c r="E69" s="26">
        <v>0</v>
      </c>
      <c r="F69" s="26">
        <f>E69/' 2018'!$O$1</f>
        <v>0</v>
      </c>
    </row>
    <row r="70" spans="2:6" ht="12.9" customHeight="1" x14ac:dyDescent="0.2">
      <c r="B70" s="18" t="s">
        <v>14</v>
      </c>
      <c r="C70" s="18" t="s">
        <v>29</v>
      </c>
      <c r="D70" s="26">
        <v>0</v>
      </c>
      <c r="E70" s="26">
        <v>0</v>
      </c>
      <c r="F70" s="26">
        <f>E70/' 2018'!$O$1</f>
        <v>0</v>
      </c>
    </row>
    <row r="71" spans="2:6" ht="12.9" customHeight="1" x14ac:dyDescent="0.2">
      <c r="B71" s="18" t="s">
        <v>15</v>
      </c>
      <c r="C71" s="18" t="s">
        <v>30</v>
      </c>
      <c r="D71" s="26">
        <v>300</v>
      </c>
      <c r="E71" s="26">
        <v>2194</v>
      </c>
      <c r="F71" s="26">
        <f>E71/' 2018'!$O$1</f>
        <v>291.19384166168953</v>
      </c>
    </row>
    <row r="72" spans="2:6" ht="12.9" customHeight="1" x14ac:dyDescent="0.2">
      <c r="B72" s="18" t="s">
        <v>16</v>
      </c>
      <c r="C72" s="18" t="s">
        <v>31</v>
      </c>
      <c r="D72" s="26">
        <v>0</v>
      </c>
      <c r="E72" s="26">
        <v>0</v>
      </c>
      <c r="F72" s="26">
        <f>E72/' 2018'!$O$1</f>
        <v>0</v>
      </c>
    </row>
    <row r="73" spans="2:6" s="15" customFormat="1" ht="12.9" customHeight="1" x14ac:dyDescent="0.2">
      <c r="B73" s="4" t="s">
        <v>32</v>
      </c>
      <c r="C73" s="4"/>
      <c r="D73" s="8"/>
      <c r="E73" s="8">
        <f>SUM(E58:E72)</f>
        <v>2194</v>
      </c>
      <c r="F73" s="8">
        <f>E73/' 2018'!$O$1</f>
        <v>291.19384166168953</v>
      </c>
    </row>
    <row r="74" spans="2:6" ht="12.9" customHeight="1" x14ac:dyDescent="0.2">
      <c r="B74" s="9" t="s">
        <v>122</v>
      </c>
      <c r="C74" s="2"/>
      <c r="D74" s="10"/>
      <c r="E74" s="3">
        <f>+E73/1000000</f>
        <v>2.1940000000000002E-3</v>
      </c>
      <c r="F74" s="3">
        <f>E74/' 2018'!$O$1</f>
        <v>2.9119384166168959E-4</v>
      </c>
    </row>
    <row r="75" spans="2:6" ht="12.9" customHeight="1" x14ac:dyDescent="0.2">
      <c r="B75" s="22"/>
      <c r="D75" s="26"/>
      <c r="E75" s="26"/>
      <c r="F75" s="26"/>
    </row>
    <row r="76" spans="2:6" ht="12.9" customHeight="1" x14ac:dyDescent="0.2">
      <c r="B76" s="22"/>
      <c r="D76" s="26"/>
      <c r="E76" s="26"/>
      <c r="F76" s="26"/>
    </row>
    <row r="77" spans="2:6" ht="12.9" customHeight="1" x14ac:dyDescent="0.25">
      <c r="B77" s="27" t="s">
        <v>97</v>
      </c>
      <c r="C77" s="29"/>
      <c r="D77" s="26"/>
      <c r="E77" s="26"/>
      <c r="F77" s="26"/>
    </row>
    <row r="78" spans="2:6" ht="12.9" customHeight="1" x14ac:dyDescent="0.25">
      <c r="B78" s="28" t="s">
        <v>123</v>
      </c>
      <c r="C78" s="29"/>
      <c r="D78" s="26"/>
      <c r="E78" s="26"/>
      <c r="F78" s="26"/>
    </row>
    <row r="79" spans="2:6" ht="12.9" customHeight="1" x14ac:dyDescent="0.2">
      <c r="B79" s="60"/>
      <c r="C79" s="60"/>
      <c r="D79" s="60"/>
      <c r="E79" s="60"/>
      <c r="F79" s="59"/>
    </row>
    <row r="80" spans="2:6" ht="12.9" customHeight="1" x14ac:dyDescent="0.2">
      <c r="B80" s="24"/>
      <c r="C80" s="24"/>
      <c r="D80" s="24"/>
      <c r="E80" s="24" t="s">
        <v>59</v>
      </c>
      <c r="F80" s="24" t="s">
        <v>121</v>
      </c>
    </row>
    <row r="81" spans="2:6" ht="12.9" customHeight="1" x14ac:dyDescent="0.2">
      <c r="B81" s="21" t="s">
        <v>36</v>
      </c>
      <c r="E81" s="6">
        <f>+E25+E74</f>
        <v>3396.5448660000002</v>
      </c>
      <c r="F81" s="6">
        <f>E81/' 2018'!$O$1</f>
        <v>450.79897352179972</v>
      </c>
    </row>
    <row r="82" spans="2:6" ht="12.9" customHeight="1" x14ac:dyDescent="0.2">
      <c r="B82" s="5" t="s">
        <v>37</v>
      </c>
      <c r="C82" s="5"/>
      <c r="D82" s="5"/>
      <c r="E82" s="11">
        <f>+E51</f>
        <v>952.16922499999998</v>
      </c>
      <c r="F82" s="11">
        <f>E82/' 2018'!$O$1</f>
        <v>126.37457362797795</v>
      </c>
    </row>
    <row r="85" spans="2:6" ht="12.9" customHeight="1" x14ac:dyDescent="0.2">
      <c r="B85" s="31" t="s">
        <v>124</v>
      </c>
    </row>
  </sheetData>
  <mergeCells count="7">
    <mergeCell ref="B79:E79"/>
    <mergeCell ref="B4:C4"/>
    <mergeCell ref="B30:C30"/>
    <mergeCell ref="B56:C56"/>
    <mergeCell ref="D4:F4"/>
    <mergeCell ref="D30:F30"/>
    <mergeCell ref="D56:F56"/>
  </mergeCells>
  <pageMargins left="0.70866141732283472" right="0.70866141732283472" top="0.74803149606299213" bottom="0.74803149606299213" header="0.31496062992125984" footer="0.31496062992125984"/>
  <pageSetup paperSize="9" scale="73" orientation="portrait" horizontalDpi="300" verticalDpi="300" r:id="rId1"/>
  <ignoredErrors>
    <ignoredError sqref="B6:B23 B32:B49 B58:B72" numberStoredAsText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85"/>
  <sheetViews>
    <sheetView showGridLines="0" zoomScale="85" zoomScaleNormal="85" workbookViewId="0"/>
  </sheetViews>
  <sheetFormatPr defaultColWidth="9.28515625" defaultRowHeight="12.9" customHeight="1" x14ac:dyDescent="0.2"/>
  <cols>
    <col min="1" max="1" width="2.85546875" style="21" customWidth="1"/>
    <col min="2" max="3" width="10.28515625" style="21" customWidth="1"/>
    <col min="4" max="4" width="13.85546875" style="21" customWidth="1"/>
    <col min="5" max="6" width="14.140625" style="21" customWidth="1"/>
    <col min="7" max="7" width="10.28515625" style="21" customWidth="1"/>
    <col min="8" max="8" width="11.42578125" style="21" customWidth="1"/>
    <col min="9" max="10" width="17.85546875" style="21" customWidth="1"/>
    <col min="11" max="16384" width="9.28515625" style="21"/>
  </cols>
  <sheetData>
    <row r="2" spans="2:6" ht="12.9" customHeight="1" x14ac:dyDescent="0.3">
      <c r="B2" s="17" t="s">
        <v>98</v>
      </c>
      <c r="C2" s="16"/>
      <c r="D2" s="29"/>
      <c r="E2" s="29"/>
      <c r="F2" s="29"/>
    </row>
    <row r="3" spans="2:6" ht="12.9" customHeight="1" x14ac:dyDescent="0.2">
      <c r="B3" s="23"/>
      <c r="C3" s="29"/>
      <c r="D3" s="29"/>
      <c r="E3" s="29"/>
      <c r="F3" s="29"/>
    </row>
    <row r="4" spans="2:6" ht="22.5" customHeight="1" x14ac:dyDescent="0.2">
      <c r="B4" s="61" t="s">
        <v>56</v>
      </c>
      <c r="C4" s="61"/>
      <c r="D4" s="61" t="s">
        <v>57</v>
      </c>
      <c r="E4" s="61"/>
      <c r="F4" s="61"/>
    </row>
    <row r="5" spans="2:6" ht="20.399999999999999" x14ac:dyDescent="0.2">
      <c r="B5" s="24" t="s">
        <v>0</v>
      </c>
      <c r="C5" s="24" t="s">
        <v>1</v>
      </c>
      <c r="D5" s="24" t="s">
        <v>58</v>
      </c>
      <c r="E5" s="24" t="s">
        <v>59</v>
      </c>
      <c r="F5" s="24" t="s">
        <v>121</v>
      </c>
    </row>
    <row r="6" spans="2:6" ht="12.9" customHeight="1" x14ac:dyDescent="0.2">
      <c r="B6" s="18" t="s">
        <v>2</v>
      </c>
      <c r="C6" s="18" t="s">
        <v>17</v>
      </c>
      <c r="D6" s="26">
        <v>4502931</v>
      </c>
      <c r="E6" s="26">
        <v>20328046</v>
      </c>
      <c r="F6" s="26">
        <f>E6/' 2018'!$O$1</f>
        <v>2697995.3547017053</v>
      </c>
    </row>
    <row r="7" spans="2:6" ht="12.9" customHeight="1" x14ac:dyDescent="0.2">
      <c r="B7" s="18" t="s">
        <v>3</v>
      </c>
      <c r="C7" s="18" t="s">
        <v>18</v>
      </c>
      <c r="D7" s="26">
        <v>3484956</v>
      </c>
      <c r="E7" s="26">
        <v>16569853</v>
      </c>
      <c r="F7" s="26">
        <f>E7/' 2018'!$O$1</f>
        <v>2199197.4251775164</v>
      </c>
    </row>
    <row r="8" spans="2:6" ht="12.9" customHeight="1" x14ac:dyDescent="0.2">
      <c r="B8" s="18" t="s">
        <v>4</v>
      </c>
      <c r="C8" s="18" t="s">
        <v>19</v>
      </c>
      <c r="D8" s="26">
        <v>41561170</v>
      </c>
      <c r="E8" s="26">
        <v>11101788</v>
      </c>
      <c r="F8" s="26">
        <f>E8/' 2018'!$O$1</f>
        <v>1473460.4817837945</v>
      </c>
    </row>
    <row r="9" spans="2:6" ht="12.9" customHeight="1" x14ac:dyDescent="0.2">
      <c r="B9" s="18" t="s">
        <v>5</v>
      </c>
      <c r="C9" s="18" t="s">
        <v>20</v>
      </c>
      <c r="D9" s="26">
        <v>3032840</v>
      </c>
      <c r="E9" s="26">
        <v>2905674</v>
      </c>
      <c r="F9" s="26">
        <f>E9/' 2018'!$O$1</f>
        <v>385649.2136173601</v>
      </c>
    </row>
    <row r="10" spans="2:6" ht="12.9" customHeight="1" x14ac:dyDescent="0.2">
      <c r="B10" s="18" t="s">
        <v>6</v>
      </c>
      <c r="C10" s="18" t="s">
        <v>21</v>
      </c>
      <c r="D10" s="26">
        <v>517299595</v>
      </c>
      <c r="E10" s="26">
        <v>11062845</v>
      </c>
      <c r="F10" s="26">
        <f>E10/' 2018'!$O$1</f>
        <v>1468291.8574557037</v>
      </c>
    </row>
    <row r="11" spans="2:6" ht="12.9" customHeight="1" x14ac:dyDescent="0.2">
      <c r="B11" s="18" t="s">
        <v>7</v>
      </c>
      <c r="C11" s="18" t="s">
        <v>22</v>
      </c>
      <c r="D11" s="26">
        <v>50387020</v>
      </c>
      <c r="E11" s="26">
        <v>2648131</v>
      </c>
      <c r="F11" s="26">
        <f>E11/' 2018'!$O$1</f>
        <v>351467.38336983207</v>
      </c>
    </row>
    <row r="12" spans="2:6" ht="12.9" customHeight="1" x14ac:dyDescent="0.2">
      <c r="B12" s="18" t="s">
        <v>8</v>
      </c>
      <c r="C12" s="18" t="s">
        <v>23</v>
      </c>
      <c r="D12" s="26">
        <v>4007800</v>
      </c>
      <c r="E12" s="26">
        <v>2992208</v>
      </c>
      <c r="F12" s="26">
        <f>E12/' 2018'!$O$1</f>
        <v>397134.24912071135</v>
      </c>
    </row>
    <row r="13" spans="2:6" ht="12.9" customHeight="1" x14ac:dyDescent="0.2">
      <c r="B13" s="18" t="s">
        <v>38</v>
      </c>
      <c r="C13" s="18" t="s">
        <v>39</v>
      </c>
      <c r="D13" s="26">
        <v>1032000</v>
      </c>
      <c r="E13" s="26">
        <v>86715</v>
      </c>
      <c r="F13" s="26">
        <f>E13/' 2018'!$O$1</f>
        <v>11509.058331674298</v>
      </c>
    </row>
    <row r="14" spans="2:6" ht="12.9" customHeight="1" x14ac:dyDescent="0.2">
      <c r="B14" s="18" t="s">
        <v>9</v>
      </c>
      <c r="C14" s="18" t="s">
        <v>24</v>
      </c>
      <c r="D14" s="26">
        <v>7453830</v>
      </c>
      <c r="E14" s="26">
        <v>5075143</v>
      </c>
      <c r="F14" s="26">
        <f>E14/' 2018'!$O$1</f>
        <v>673587.2320658305</v>
      </c>
    </row>
    <row r="15" spans="2:6" ht="12.9" customHeight="1" x14ac:dyDescent="0.2">
      <c r="B15" s="18" t="s">
        <v>10</v>
      </c>
      <c r="C15" s="18" t="s">
        <v>25</v>
      </c>
      <c r="D15" s="26">
        <v>15709845</v>
      </c>
      <c r="E15" s="26">
        <v>99089392</v>
      </c>
      <c r="F15" s="26">
        <f>E15/' 2018'!$O$1</f>
        <v>13151422.390337778</v>
      </c>
    </row>
    <row r="16" spans="2:6" ht="12.9" customHeight="1" x14ac:dyDescent="0.2">
      <c r="B16" s="18" t="s">
        <v>11</v>
      </c>
      <c r="C16" s="18" t="s">
        <v>26</v>
      </c>
      <c r="D16" s="26">
        <v>3890359</v>
      </c>
      <c r="E16" s="26">
        <v>30847745</v>
      </c>
      <c r="F16" s="26">
        <f>E16/' 2018'!$O$1</f>
        <v>4094199.3496582387</v>
      </c>
    </row>
    <row r="17" spans="2:18" ht="12.9" customHeight="1" x14ac:dyDescent="0.2">
      <c r="B17" s="18" t="s">
        <v>12</v>
      </c>
      <c r="C17" s="18" t="s">
        <v>27</v>
      </c>
      <c r="D17" s="26">
        <v>29262724</v>
      </c>
      <c r="E17" s="26">
        <v>182621885</v>
      </c>
      <c r="F17" s="26">
        <f>E17/' 2018'!$O$1</f>
        <v>24238089.45517287</v>
      </c>
    </row>
    <row r="18" spans="2:18" ht="12.9" customHeight="1" x14ac:dyDescent="0.2">
      <c r="B18" s="18" t="s">
        <v>13</v>
      </c>
      <c r="C18" s="18" t="s">
        <v>28</v>
      </c>
      <c r="D18" s="26">
        <v>3820250</v>
      </c>
      <c r="E18" s="26">
        <v>227632</v>
      </c>
      <c r="F18" s="26">
        <f>E18/' 2018'!$O$1</f>
        <v>30211.958325038155</v>
      </c>
    </row>
    <row r="19" spans="2:18" ht="12.9" customHeight="1" x14ac:dyDescent="0.2">
      <c r="B19" s="18" t="s">
        <v>40</v>
      </c>
      <c r="C19" s="18" t="s">
        <v>41</v>
      </c>
      <c r="D19" s="26">
        <v>44335</v>
      </c>
      <c r="E19" s="26">
        <v>62484</v>
      </c>
      <c r="F19" s="26">
        <f>E19/' 2018'!$O$1</f>
        <v>8293.0519609794937</v>
      </c>
    </row>
    <row r="20" spans="2:18" ht="12.9" customHeight="1" x14ac:dyDescent="0.2">
      <c r="B20" s="18" t="s">
        <v>42</v>
      </c>
      <c r="C20" s="18" t="s">
        <v>43</v>
      </c>
      <c r="D20" s="26">
        <v>9891</v>
      </c>
      <c r="E20" s="26">
        <v>34001</v>
      </c>
      <c r="F20" s="26">
        <f>E20/' 2018'!$O$1</f>
        <v>4512.7082089057003</v>
      </c>
    </row>
    <row r="21" spans="2:18" ht="12.9" customHeight="1" x14ac:dyDescent="0.2">
      <c r="B21" s="18" t="s">
        <v>14</v>
      </c>
      <c r="C21" s="18" t="s">
        <v>29</v>
      </c>
      <c r="D21" s="26">
        <v>4732845</v>
      </c>
      <c r="E21" s="26">
        <v>17276999</v>
      </c>
      <c r="F21" s="26">
        <f>E21/' 2018'!$O$1</f>
        <v>2293051.8282566858</v>
      </c>
      <c r="I21" s="6"/>
    </row>
    <row r="22" spans="2:18" ht="12.9" customHeight="1" x14ac:dyDescent="0.2">
      <c r="B22" s="18" t="s">
        <v>15</v>
      </c>
      <c r="C22" s="18" t="s">
        <v>30</v>
      </c>
      <c r="D22" s="26">
        <v>413120062</v>
      </c>
      <c r="E22" s="26">
        <v>2992013596</v>
      </c>
      <c r="F22" s="26">
        <f>E22/' 2018'!$O$1</f>
        <v>397108447.27586436</v>
      </c>
      <c r="I22" s="6"/>
    </row>
    <row r="23" spans="2:18" ht="12.9" customHeight="1" x14ac:dyDescent="0.2">
      <c r="B23" s="18" t="s">
        <v>16</v>
      </c>
      <c r="C23" s="18" t="s">
        <v>31</v>
      </c>
      <c r="D23" s="26">
        <v>12296437</v>
      </c>
      <c r="E23" s="26">
        <v>19810805</v>
      </c>
      <c r="F23" s="26">
        <f>E23/' 2018'!$O$1</f>
        <v>2629345.676554516</v>
      </c>
      <c r="I23" s="6"/>
      <c r="J23" s="6"/>
    </row>
    <row r="24" spans="2:18" s="15" customFormat="1" ht="12.9" customHeight="1" x14ac:dyDescent="0.2">
      <c r="B24" s="7" t="s">
        <v>32</v>
      </c>
      <c r="C24" s="4"/>
      <c r="D24" s="4"/>
      <c r="E24" s="8">
        <f>SUM(E6:E23)</f>
        <v>3414754942</v>
      </c>
      <c r="F24" s="8">
        <f>E24/' 2018'!$O$1</f>
        <v>453215865.94996345</v>
      </c>
      <c r="I24" s="13"/>
      <c r="J24" s="13"/>
    </row>
    <row r="25" spans="2:18" ht="12.9" customHeight="1" x14ac:dyDescent="0.2">
      <c r="B25" s="9" t="s">
        <v>122</v>
      </c>
      <c r="C25" s="2"/>
      <c r="D25" s="10"/>
      <c r="E25" s="3">
        <f>+E24/1000000</f>
        <v>3414.754942</v>
      </c>
      <c r="F25" s="3">
        <f>E25/' 2018'!$O$1</f>
        <v>453.21586594996347</v>
      </c>
      <c r="J25" s="6"/>
    </row>
    <row r="26" spans="2:18" ht="12.9" customHeight="1" x14ac:dyDescent="0.2">
      <c r="B26" s="22"/>
      <c r="D26" s="19"/>
      <c r="E26" s="19"/>
      <c r="F26" s="19"/>
    </row>
    <row r="27" spans="2:18" ht="12.9" customHeight="1" x14ac:dyDescent="0.2">
      <c r="B27" s="22"/>
      <c r="D27" s="19"/>
      <c r="E27" s="19"/>
      <c r="F27" s="19"/>
    </row>
    <row r="28" spans="2:18" ht="12.9" customHeight="1" x14ac:dyDescent="0.25">
      <c r="B28" s="27" t="s">
        <v>99</v>
      </c>
      <c r="C28" s="29"/>
      <c r="D28" s="29"/>
      <c r="E28" s="29"/>
      <c r="F28" s="29"/>
    </row>
    <row r="29" spans="2:18" ht="12.9" customHeight="1" x14ac:dyDescent="0.2">
      <c r="B29" s="20"/>
      <c r="C29" s="29"/>
      <c r="D29" s="29"/>
      <c r="E29" s="29"/>
      <c r="F29" s="29"/>
      <c r="R29" s="14"/>
    </row>
    <row r="30" spans="2:18" ht="22.5" customHeight="1" x14ac:dyDescent="0.2">
      <c r="B30" s="61" t="s">
        <v>56</v>
      </c>
      <c r="C30" s="61"/>
      <c r="D30" s="61" t="s">
        <v>60</v>
      </c>
      <c r="E30" s="61"/>
      <c r="F30" s="61"/>
      <c r="R30" s="14"/>
    </row>
    <row r="31" spans="2:18" ht="20.399999999999999" x14ac:dyDescent="0.2">
      <c r="B31" s="24" t="s">
        <v>0</v>
      </c>
      <c r="C31" s="24" t="s">
        <v>1</v>
      </c>
      <c r="D31" s="24" t="s">
        <v>58</v>
      </c>
      <c r="E31" s="24" t="s">
        <v>59</v>
      </c>
      <c r="F31" s="24" t="s">
        <v>121</v>
      </c>
      <c r="R31" s="14"/>
    </row>
    <row r="32" spans="2:18" ht="12.9" customHeight="1" x14ac:dyDescent="0.2">
      <c r="B32" s="18" t="s">
        <v>2</v>
      </c>
      <c r="C32" s="18" t="s">
        <v>17</v>
      </c>
      <c r="D32" s="26">
        <v>753990</v>
      </c>
      <c r="E32" s="26">
        <v>3499898</v>
      </c>
      <c r="F32" s="26">
        <f>E32/' 2018'!$O$1</f>
        <v>464516.29172473284</v>
      </c>
      <c r="R32" s="14"/>
    </row>
    <row r="33" spans="2:18" ht="12.9" customHeight="1" x14ac:dyDescent="0.2">
      <c r="B33" s="18">
        <v>124</v>
      </c>
      <c r="C33" s="18" t="s">
        <v>18</v>
      </c>
      <c r="D33" s="26">
        <v>588101</v>
      </c>
      <c r="E33" s="26">
        <v>2860104</v>
      </c>
      <c r="F33" s="26">
        <f>E33/' 2018'!$O$1</f>
        <v>379601.03523790563</v>
      </c>
      <c r="R33" s="14"/>
    </row>
    <row r="34" spans="2:18" ht="12.9" customHeight="1" x14ac:dyDescent="0.2">
      <c r="B34" s="18" t="s">
        <v>4</v>
      </c>
      <c r="C34" s="18" t="s">
        <v>19</v>
      </c>
      <c r="D34" s="26">
        <v>9560070</v>
      </c>
      <c r="E34" s="26">
        <v>2696451</v>
      </c>
      <c r="F34" s="26">
        <f>E34/' 2018'!$O$1</f>
        <v>357880.54947242682</v>
      </c>
    </row>
    <row r="35" spans="2:18" ht="12.9" customHeight="1" x14ac:dyDescent="0.2">
      <c r="B35" s="18" t="s">
        <v>5</v>
      </c>
      <c r="C35" s="18" t="s">
        <v>20</v>
      </c>
      <c r="D35" s="26">
        <v>1005980</v>
      </c>
      <c r="E35" s="26">
        <v>982706</v>
      </c>
      <c r="F35" s="26">
        <f>E35/' 2018'!$O$1</f>
        <v>130427.5001659035</v>
      </c>
    </row>
    <row r="36" spans="2:18" ht="12.9" customHeight="1" x14ac:dyDescent="0.2">
      <c r="B36" s="18" t="s">
        <v>6</v>
      </c>
      <c r="C36" s="18" t="s">
        <v>21</v>
      </c>
      <c r="D36" s="26">
        <v>157698465</v>
      </c>
      <c r="E36" s="26">
        <v>3597381</v>
      </c>
      <c r="F36" s="26">
        <f>E36/' 2018'!$O$1</f>
        <v>477454.50925741583</v>
      </c>
    </row>
    <row r="37" spans="2:18" ht="12.9" customHeight="1" x14ac:dyDescent="0.2">
      <c r="B37" s="18" t="s">
        <v>7</v>
      </c>
      <c r="C37" s="18" t="s">
        <v>22</v>
      </c>
      <c r="D37" s="26">
        <v>3671020</v>
      </c>
      <c r="E37" s="26">
        <v>210801</v>
      </c>
      <c r="F37" s="26">
        <f>E37/' 2018'!$O$1</f>
        <v>27978.100736611585</v>
      </c>
    </row>
    <row r="38" spans="2:18" ht="12.9" customHeight="1" x14ac:dyDescent="0.2">
      <c r="B38" s="18" t="s">
        <v>8</v>
      </c>
      <c r="C38" s="18" t="s">
        <v>23</v>
      </c>
      <c r="D38" s="26">
        <v>744500</v>
      </c>
      <c r="E38" s="26">
        <v>566934</v>
      </c>
      <c r="F38" s="26">
        <f>E38/' 2018'!$O$1</f>
        <v>75245.072665737607</v>
      </c>
    </row>
    <row r="39" spans="2:18" ht="12.9" customHeight="1" x14ac:dyDescent="0.2">
      <c r="B39" s="18" t="s">
        <v>38</v>
      </c>
      <c r="C39" s="18" t="s">
        <v>39</v>
      </c>
      <c r="D39" s="26">
        <v>491520</v>
      </c>
      <c r="E39" s="26">
        <v>48891</v>
      </c>
      <c r="F39" s="26">
        <f>E39/' 2018'!$O$1</f>
        <v>6488.9508261994824</v>
      </c>
    </row>
    <row r="40" spans="2:18" ht="12.9" customHeight="1" x14ac:dyDescent="0.2">
      <c r="B40" s="18" t="s">
        <v>9</v>
      </c>
      <c r="C40" s="18" t="s">
        <v>24</v>
      </c>
      <c r="D40" s="26">
        <v>1991140</v>
      </c>
      <c r="E40" s="26">
        <v>1394175</v>
      </c>
      <c r="F40" s="26">
        <f>E40/' 2018'!$O$1</f>
        <v>185038.82142146127</v>
      </c>
    </row>
    <row r="41" spans="2:18" ht="12.9" customHeight="1" x14ac:dyDescent="0.2">
      <c r="B41" s="18" t="s">
        <v>10</v>
      </c>
      <c r="C41" s="18" t="s">
        <v>25</v>
      </c>
      <c r="D41" s="26">
        <v>2525926</v>
      </c>
      <c r="E41" s="26">
        <v>16112334</v>
      </c>
      <c r="F41" s="26">
        <f>E41/' 2018'!$O$1</f>
        <v>2138474.2185944654</v>
      </c>
    </row>
    <row r="42" spans="2:18" ht="12.9" customHeight="1" x14ac:dyDescent="0.2">
      <c r="B42" s="18" t="s">
        <v>11</v>
      </c>
      <c r="C42" s="18" t="s">
        <v>26</v>
      </c>
      <c r="D42" s="26">
        <v>846853</v>
      </c>
      <c r="E42" s="26">
        <v>7008314</v>
      </c>
      <c r="F42" s="26">
        <f>E42/' 2018'!$O$1</f>
        <v>930163.11633154156</v>
      </c>
    </row>
    <row r="43" spans="2:18" ht="12.9" customHeight="1" x14ac:dyDescent="0.2">
      <c r="B43" s="18" t="s">
        <v>12</v>
      </c>
      <c r="C43" s="18" t="s">
        <v>27</v>
      </c>
      <c r="D43" s="26">
        <v>3429954</v>
      </c>
      <c r="E43" s="26">
        <v>21842930</v>
      </c>
      <c r="F43" s="26">
        <f>E43/' 2018'!$O$1</f>
        <v>2899055.0136040878</v>
      </c>
    </row>
    <row r="44" spans="2:18" ht="12.9" customHeight="1" x14ac:dyDescent="0.2">
      <c r="B44" s="18" t="s">
        <v>13</v>
      </c>
      <c r="C44" s="18" t="s">
        <v>28</v>
      </c>
      <c r="D44" s="26">
        <v>3785700</v>
      </c>
      <c r="E44" s="26">
        <v>246431</v>
      </c>
      <c r="F44" s="26">
        <f>E44/' 2018'!$O$1</f>
        <v>32707.014400424712</v>
      </c>
    </row>
    <row r="45" spans="2:18" ht="12.9" customHeight="1" x14ac:dyDescent="0.2">
      <c r="B45" s="18" t="s">
        <v>40</v>
      </c>
      <c r="C45" s="18" t="s">
        <v>41</v>
      </c>
      <c r="D45" s="26">
        <v>16485</v>
      </c>
      <c r="E45" s="26">
        <v>26873</v>
      </c>
      <c r="F45" s="26">
        <f>E45/' 2018'!$O$1</f>
        <v>3566.6600305262459</v>
      </c>
    </row>
    <row r="46" spans="2:18" ht="12.9" customHeight="1" x14ac:dyDescent="0.2">
      <c r="B46" s="12" t="s">
        <v>42</v>
      </c>
      <c r="C46" s="12" t="s">
        <v>43</v>
      </c>
      <c r="D46" s="26">
        <v>4639</v>
      </c>
      <c r="E46" s="26">
        <v>17965</v>
      </c>
      <c r="F46" s="26">
        <f>E46/' 2018'!$O$1</f>
        <v>2384.3652531687571</v>
      </c>
    </row>
    <row r="47" spans="2:18" ht="12.9" customHeight="1" x14ac:dyDescent="0.2">
      <c r="B47" s="18" t="s">
        <v>14</v>
      </c>
      <c r="C47" s="18" t="s">
        <v>29</v>
      </c>
      <c r="D47" s="26">
        <v>3738454</v>
      </c>
      <c r="E47" s="26">
        <v>14315576</v>
      </c>
      <c r="F47" s="26">
        <f>E47/' 2018'!$O$1</f>
        <v>1900003.4507930186</v>
      </c>
    </row>
    <row r="48" spans="2:18" ht="12.9" customHeight="1" x14ac:dyDescent="0.2">
      <c r="B48" s="18" t="s">
        <v>15</v>
      </c>
      <c r="C48" s="18" t="s">
        <v>30</v>
      </c>
      <c r="D48" s="26">
        <v>126926002</v>
      </c>
      <c r="E48" s="26">
        <v>937245904</v>
      </c>
      <c r="F48" s="26">
        <f>E48/' 2018'!$O$1</f>
        <v>124393908.553985</v>
      </c>
    </row>
    <row r="49" spans="2:6" ht="12.9" customHeight="1" x14ac:dyDescent="0.2">
      <c r="B49" s="18" t="s">
        <v>16</v>
      </c>
      <c r="C49" s="18" t="s">
        <v>31</v>
      </c>
      <c r="D49" s="26">
        <v>1670553</v>
      </c>
      <c r="E49" s="26">
        <v>2758703</v>
      </c>
      <c r="F49" s="26">
        <f>E49/' 2018'!$O$1</f>
        <v>366142.80974185414</v>
      </c>
    </row>
    <row r="50" spans="2:6" s="15" customFormat="1" ht="12.9" customHeight="1" x14ac:dyDescent="0.2">
      <c r="B50" s="4" t="s">
        <v>32</v>
      </c>
      <c r="C50" s="4"/>
      <c r="D50" s="8"/>
      <c r="E50" s="8">
        <f>SUM(E32:E49)</f>
        <v>1015432371</v>
      </c>
      <c r="F50" s="8">
        <f>E50/' 2018'!$O$1</f>
        <v>134771036.03424248</v>
      </c>
    </row>
    <row r="51" spans="2:6" ht="12.9" customHeight="1" x14ac:dyDescent="0.2">
      <c r="B51" s="9" t="s">
        <v>122</v>
      </c>
      <c r="C51" s="2"/>
      <c r="D51" s="10"/>
      <c r="E51" s="3">
        <f>+E50/1000000</f>
        <v>1015.432371</v>
      </c>
      <c r="F51" s="3">
        <f>E51/' 2018'!$O$1</f>
        <v>134.77103603424248</v>
      </c>
    </row>
    <row r="52" spans="2:6" ht="12.9" customHeight="1" x14ac:dyDescent="0.2">
      <c r="B52" s="22"/>
      <c r="D52" s="19"/>
      <c r="E52" s="19"/>
      <c r="F52" s="19"/>
    </row>
    <row r="53" spans="2:6" ht="12.9" customHeight="1" x14ac:dyDescent="0.2">
      <c r="B53" s="22"/>
      <c r="D53" s="19"/>
      <c r="E53" s="19"/>
      <c r="F53" s="19"/>
    </row>
    <row r="54" spans="2:6" ht="12.9" customHeight="1" x14ac:dyDescent="0.25">
      <c r="B54" s="25" t="s">
        <v>100</v>
      </c>
      <c r="C54" s="29"/>
      <c r="D54" s="29"/>
      <c r="E54" s="29"/>
      <c r="F54" s="29"/>
    </row>
    <row r="55" spans="2:6" ht="12.9" customHeight="1" x14ac:dyDescent="0.2">
      <c r="B55" s="23"/>
      <c r="C55" s="29"/>
      <c r="D55" s="29"/>
      <c r="E55" s="29"/>
      <c r="F55" s="29"/>
    </row>
    <row r="56" spans="2:6" ht="22.5" customHeight="1" x14ac:dyDescent="0.2">
      <c r="B56" s="61" t="s">
        <v>56</v>
      </c>
      <c r="C56" s="61"/>
      <c r="D56" s="61" t="s">
        <v>57</v>
      </c>
      <c r="E56" s="61"/>
      <c r="F56" s="61"/>
    </row>
    <row r="57" spans="2:6" ht="20.399999999999999" x14ac:dyDescent="0.2">
      <c r="B57" s="24" t="s">
        <v>0</v>
      </c>
      <c r="C57" s="24" t="s">
        <v>1</v>
      </c>
      <c r="D57" s="24" t="s">
        <v>58</v>
      </c>
      <c r="E57" s="24" t="s">
        <v>59</v>
      </c>
      <c r="F57" s="24" t="s">
        <v>121</v>
      </c>
    </row>
    <row r="58" spans="2:6" ht="12.9" customHeight="1" x14ac:dyDescent="0.2">
      <c r="B58" s="18" t="s">
        <v>2</v>
      </c>
      <c r="C58" s="18" t="s">
        <v>17</v>
      </c>
      <c r="D58" s="26">
        <v>0</v>
      </c>
      <c r="E58" s="26">
        <v>0</v>
      </c>
      <c r="F58" s="26">
        <f>E58/' 2018'!$O$1</f>
        <v>0</v>
      </c>
    </row>
    <row r="59" spans="2:6" ht="12.9" customHeight="1" x14ac:dyDescent="0.2">
      <c r="B59" s="18">
        <v>124</v>
      </c>
      <c r="C59" s="18" t="s">
        <v>18</v>
      </c>
      <c r="D59" s="26">
        <v>0</v>
      </c>
      <c r="E59" s="26">
        <v>0</v>
      </c>
      <c r="F59" s="26">
        <f>E59/' 2018'!$O$1</f>
        <v>0</v>
      </c>
    </row>
    <row r="60" spans="2:6" ht="12.9" customHeight="1" x14ac:dyDescent="0.2">
      <c r="B60" s="18" t="s">
        <v>4</v>
      </c>
      <c r="C60" s="18" t="s">
        <v>19</v>
      </c>
      <c r="D60" s="26">
        <v>0</v>
      </c>
      <c r="E60" s="26">
        <v>0</v>
      </c>
      <c r="F60" s="26">
        <f>E60/' 2018'!$O$1</f>
        <v>0</v>
      </c>
    </row>
    <row r="61" spans="2:6" ht="12.9" customHeight="1" x14ac:dyDescent="0.2">
      <c r="B61" s="18" t="s">
        <v>5</v>
      </c>
      <c r="C61" s="18" t="s">
        <v>20</v>
      </c>
      <c r="D61" s="26">
        <v>0</v>
      </c>
      <c r="E61" s="26">
        <v>0</v>
      </c>
      <c r="F61" s="26">
        <f>E61/' 2018'!$O$1</f>
        <v>0</v>
      </c>
    </row>
    <row r="62" spans="2:6" ht="12.9" customHeight="1" x14ac:dyDescent="0.2">
      <c r="B62" s="18" t="s">
        <v>6</v>
      </c>
      <c r="C62" s="18" t="s">
        <v>21</v>
      </c>
      <c r="D62" s="26">
        <v>0</v>
      </c>
      <c r="E62" s="26">
        <v>0</v>
      </c>
      <c r="F62" s="26">
        <f>E62/' 2018'!$O$1</f>
        <v>0</v>
      </c>
    </row>
    <row r="63" spans="2:6" ht="12.9" customHeight="1" x14ac:dyDescent="0.2">
      <c r="B63" s="18" t="s">
        <v>7</v>
      </c>
      <c r="C63" s="18" t="s">
        <v>22</v>
      </c>
      <c r="D63" s="26">
        <v>0</v>
      </c>
      <c r="E63" s="26">
        <v>0</v>
      </c>
      <c r="F63" s="26">
        <f>E63/' 2018'!$O$1</f>
        <v>0</v>
      </c>
    </row>
    <row r="64" spans="2:6" ht="12.9" customHeight="1" x14ac:dyDescent="0.2">
      <c r="B64" s="18" t="s">
        <v>8</v>
      </c>
      <c r="C64" s="18" t="s">
        <v>23</v>
      </c>
      <c r="D64" s="26">
        <v>0</v>
      </c>
      <c r="E64" s="26">
        <v>0</v>
      </c>
      <c r="F64" s="26">
        <f>E64/' 2018'!$O$1</f>
        <v>0</v>
      </c>
    </row>
    <row r="65" spans="2:6" ht="12.9" customHeight="1" x14ac:dyDescent="0.2">
      <c r="B65" s="18" t="s">
        <v>9</v>
      </c>
      <c r="C65" s="18" t="s">
        <v>24</v>
      </c>
      <c r="D65" s="26">
        <v>0</v>
      </c>
      <c r="E65" s="26">
        <v>0</v>
      </c>
      <c r="F65" s="26">
        <f>E65/' 2018'!$O$1</f>
        <v>0</v>
      </c>
    </row>
    <row r="66" spans="2:6" ht="12.9" customHeight="1" x14ac:dyDescent="0.2">
      <c r="B66" s="18" t="s">
        <v>10</v>
      </c>
      <c r="C66" s="18" t="s">
        <v>25</v>
      </c>
      <c r="D66" s="26">
        <v>0</v>
      </c>
      <c r="E66" s="26">
        <v>0</v>
      </c>
      <c r="F66" s="26">
        <f>E66/' 2018'!$O$1</f>
        <v>0</v>
      </c>
    </row>
    <row r="67" spans="2:6" ht="12.9" customHeight="1" x14ac:dyDescent="0.2">
      <c r="B67" s="18" t="s">
        <v>11</v>
      </c>
      <c r="C67" s="18" t="s">
        <v>26</v>
      </c>
      <c r="D67" s="26">
        <v>0</v>
      </c>
      <c r="E67" s="26">
        <v>0</v>
      </c>
      <c r="F67" s="26">
        <f>E67/' 2018'!$O$1</f>
        <v>0</v>
      </c>
    </row>
    <row r="68" spans="2:6" ht="12.9" customHeight="1" x14ac:dyDescent="0.2">
      <c r="B68" s="18" t="s">
        <v>12</v>
      </c>
      <c r="C68" s="18" t="s">
        <v>27</v>
      </c>
      <c r="D68" s="26">
        <v>0</v>
      </c>
      <c r="E68" s="26">
        <v>0</v>
      </c>
      <c r="F68" s="26">
        <f>E68/' 2018'!$O$1</f>
        <v>0</v>
      </c>
    </row>
    <row r="69" spans="2:6" ht="12.9" customHeight="1" x14ac:dyDescent="0.2">
      <c r="B69" s="18" t="s">
        <v>13</v>
      </c>
      <c r="C69" s="18" t="s">
        <v>28</v>
      </c>
      <c r="D69" s="26">
        <v>0</v>
      </c>
      <c r="E69" s="26">
        <v>0</v>
      </c>
      <c r="F69" s="26">
        <f>E69/' 2018'!$O$1</f>
        <v>0</v>
      </c>
    </row>
    <row r="70" spans="2:6" ht="12.9" customHeight="1" x14ac:dyDescent="0.2">
      <c r="B70" s="18" t="s">
        <v>14</v>
      </c>
      <c r="C70" s="18" t="s">
        <v>29</v>
      </c>
      <c r="D70" s="26">
        <v>0</v>
      </c>
      <c r="E70" s="26">
        <v>0</v>
      </c>
      <c r="F70" s="26">
        <f>E70/' 2018'!$O$1</f>
        <v>0</v>
      </c>
    </row>
    <row r="71" spans="2:6" ht="12.9" customHeight="1" x14ac:dyDescent="0.2">
      <c r="B71" s="18" t="s">
        <v>15</v>
      </c>
      <c r="C71" s="18" t="s">
        <v>30</v>
      </c>
      <c r="D71" s="26">
        <v>300</v>
      </c>
      <c r="E71" s="26">
        <v>2194</v>
      </c>
      <c r="F71" s="26">
        <f>E71/' 2018'!$O$1</f>
        <v>291.19384166168953</v>
      </c>
    </row>
    <row r="72" spans="2:6" ht="12.9" customHeight="1" x14ac:dyDescent="0.2">
      <c r="B72" s="18" t="s">
        <v>16</v>
      </c>
      <c r="C72" s="18" t="s">
        <v>31</v>
      </c>
      <c r="D72" s="26">
        <v>0</v>
      </c>
      <c r="E72" s="26">
        <v>0</v>
      </c>
      <c r="F72" s="26">
        <f>E72/' 2018'!$O$1</f>
        <v>0</v>
      </c>
    </row>
    <row r="73" spans="2:6" s="15" customFormat="1" ht="12.9" customHeight="1" x14ac:dyDescent="0.2">
      <c r="B73" s="4" t="s">
        <v>32</v>
      </c>
      <c r="C73" s="4"/>
      <c r="D73" s="8"/>
      <c r="E73" s="8">
        <f>SUM(E58:E72)</f>
        <v>2194</v>
      </c>
      <c r="F73" s="8">
        <f>E73/' 2018'!$O$1</f>
        <v>291.19384166168953</v>
      </c>
    </row>
    <row r="74" spans="2:6" ht="12.9" customHeight="1" x14ac:dyDescent="0.2">
      <c r="B74" s="9" t="s">
        <v>122</v>
      </c>
      <c r="C74" s="2"/>
      <c r="D74" s="10"/>
      <c r="E74" s="3">
        <f>+E73/1000000</f>
        <v>2.1940000000000002E-3</v>
      </c>
      <c r="F74" s="3">
        <f>E74/' 2018'!$O$1</f>
        <v>2.9119384166168959E-4</v>
      </c>
    </row>
    <row r="75" spans="2:6" ht="12.9" customHeight="1" x14ac:dyDescent="0.2">
      <c r="B75" s="22"/>
      <c r="D75" s="26"/>
      <c r="E75" s="26"/>
      <c r="F75" s="26"/>
    </row>
    <row r="76" spans="2:6" ht="12.9" customHeight="1" x14ac:dyDescent="0.2">
      <c r="B76" s="22"/>
      <c r="D76" s="26"/>
      <c r="E76" s="26"/>
      <c r="F76" s="26"/>
    </row>
    <row r="77" spans="2:6" ht="12.9" customHeight="1" x14ac:dyDescent="0.25">
      <c r="B77" s="27" t="s">
        <v>101</v>
      </c>
      <c r="C77" s="29"/>
      <c r="D77" s="26"/>
      <c r="E77" s="26"/>
      <c r="F77" s="26"/>
    </row>
    <row r="78" spans="2:6" ht="12.9" customHeight="1" x14ac:dyDescent="0.25">
      <c r="B78" s="28" t="s">
        <v>123</v>
      </c>
      <c r="C78" s="29"/>
      <c r="D78" s="26"/>
      <c r="E78" s="26"/>
      <c r="F78" s="26"/>
    </row>
    <row r="79" spans="2:6" ht="12.9" customHeight="1" x14ac:dyDescent="0.2">
      <c r="B79" s="60"/>
      <c r="C79" s="60"/>
      <c r="D79" s="60"/>
      <c r="E79" s="60"/>
      <c r="F79" s="59"/>
    </row>
    <row r="80" spans="2:6" ht="12.9" customHeight="1" x14ac:dyDescent="0.2">
      <c r="B80" s="24"/>
      <c r="C80" s="24"/>
      <c r="D80" s="24"/>
      <c r="E80" s="24" t="s">
        <v>59</v>
      </c>
      <c r="F80" s="24" t="s">
        <v>121</v>
      </c>
    </row>
    <row r="81" spans="2:6" ht="12.9" customHeight="1" x14ac:dyDescent="0.2">
      <c r="B81" s="21" t="s">
        <v>36</v>
      </c>
      <c r="E81" s="6">
        <f>+E25+E74</f>
        <v>3414.7571360000002</v>
      </c>
      <c r="F81" s="6">
        <f>E81/' 2018'!$O$1</f>
        <v>453.21615714380516</v>
      </c>
    </row>
    <row r="82" spans="2:6" ht="12.9" customHeight="1" x14ac:dyDescent="0.2">
      <c r="B82" s="5" t="s">
        <v>37</v>
      </c>
      <c r="C82" s="5"/>
      <c r="D82" s="5"/>
      <c r="E82" s="11">
        <f>+E51</f>
        <v>1015.432371</v>
      </c>
      <c r="F82" s="11">
        <f>E82/' 2018'!$O$1</f>
        <v>134.77103603424248</v>
      </c>
    </row>
    <row r="85" spans="2:6" ht="12.9" customHeight="1" x14ac:dyDescent="0.2">
      <c r="B85" s="31" t="s">
        <v>124</v>
      </c>
    </row>
  </sheetData>
  <mergeCells count="7">
    <mergeCell ref="B79:E79"/>
    <mergeCell ref="B4:C4"/>
    <mergeCell ref="B30:C30"/>
    <mergeCell ref="B56:C56"/>
    <mergeCell ref="D4:F4"/>
    <mergeCell ref="D30:F30"/>
    <mergeCell ref="D56:F56"/>
  </mergeCells>
  <pageMargins left="0.7" right="0.7" top="0.75" bottom="0.75" header="0.3" footer="0.3"/>
  <ignoredErrors>
    <ignoredError sqref="B6:B23 B32:B49 B58:B72" numberStoredAsText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14</vt:i4>
      </vt:variant>
    </vt:vector>
  </HeadingPairs>
  <TitlesOfParts>
    <vt:vector size="14" baseType="lpstr">
      <vt:lpstr>graf. prikaz 2018</vt:lpstr>
      <vt:lpstr>siječanj 2018</vt:lpstr>
      <vt:lpstr>veljača 2018 </vt:lpstr>
      <vt:lpstr>ožujak 2018</vt:lpstr>
      <vt:lpstr>travanj 2018</vt:lpstr>
      <vt:lpstr>svibanj 2018</vt:lpstr>
      <vt:lpstr>lipanj 2018 </vt:lpstr>
      <vt:lpstr>srpanj 2018 </vt:lpstr>
      <vt:lpstr>kolovoz 2018</vt:lpstr>
      <vt:lpstr>rujan 2018</vt:lpstr>
      <vt:lpstr>listopad 2018</vt:lpstr>
      <vt:lpstr>studeni 2018</vt:lpstr>
      <vt:lpstr>prosinac 2018</vt:lpstr>
      <vt:lpstr> 2018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2006-11-28T10:16:26Z</dcterms:created>
  <dcterms:modified xsi:type="dcterms:W3CDTF">2022-09-22T11:57:01Z</dcterms:modified>
</cp:coreProperties>
</file>